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hilesh Reddy\Desktop\SWHC024-02\"/>
    </mc:Choice>
  </mc:AlternateContent>
  <xr:revisionPtr revIDLastSave="0" documentId="13_ncr:1_{4F76BD17-BD8F-4EBF-B0BB-9DE74AE75FAF}" xr6:coauthVersionLast="45" xr6:coauthVersionMax="45" xr10:uidLastSave="{00000000-0000-0000-0000-000000000000}"/>
  <bookViews>
    <workbookView xWindow="20370" yWindow="-3630" windowWidth="29040" windowHeight="15840" xr2:uid="{00000000-000D-0000-FFFF-FFFF00000000}"/>
  </bookViews>
  <sheets>
    <sheet name="Cost Summary" sheetId="9" r:id="rId1"/>
    <sheet name="Belt Cost" sheetId="2" r:id="rId2"/>
    <sheet name="Belt + RTU Data" sheetId="5" r:id="rId3"/>
    <sheet name="Sheet1" sheetId="10" r:id="rId4"/>
  </sheets>
  <definedNames>
    <definedName name="_xlnm._FilterDatabase" localSheetId="2" hidden="1">'Belt + RTU Data'!$B$8:$S$58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9" i="5" l="1"/>
  <c r="N9" i="5" s="1"/>
  <c r="O9" i="5" s="1"/>
  <c r="P9" i="5" s="1"/>
  <c r="I9" i="5"/>
  <c r="F21" i="2" l="1"/>
  <c r="E21" i="2"/>
  <c r="D21" i="2"/>
  <c r="F12" i="2"/>
  <c r="E12" i="2"/>
  <c r="F11" i="2"/>
  <c r="D11" i="2"/>
  <c r="E11" i="2"/>
  <c r="U4" i="5"/>
  <c r="S9" i="5" s="1"/>
  <c r="S24" i="5" l="1"/>
  <c r="S20" i="5"/>
  <c r="S23" i="5"/>
  <c r="S19" i="5"/>
  <c r="S22" i="5"/>
  <c r="S18" i="5"/>
  <c r="S21" i="5"/>
  <c r="S17" i="5"/>
  <c r="S46" i="5"/>
  <c r="S56" i="5"/>
  <c r="S52" i="5"/>
  <c r="S44" i="5"/>
  <c r="S40" i="5"/>
  <c r="S36" i="5"/>
  <c r="S16" i="5"/>
  <c r="S32" i="5"/>
  <c r="S28" i="5"/>
  <c r="S48" i="5"/>
  <c r="S58" i="5"/>
  <c r="S54" i="5"/>
  <c r="S50" i="5"/>
  <c r="S42" i="5"/>
  <c r="S38" i="5"/>
  <c r="S34" i="5"/>
  <c r="S14" i="5"/>
  <c r="S11" i="5"/>
  <c r="S30" i="5"/>
  <c r="S26" i="5"/>
  <c r="S47" i="5"/>
  <c r="S57" i="5"/>
  <c r="S53" i="5"/>
  <c r="S49" i="5"/>
  <c r="S41" i="5"/>
  <c r="S37" i="5"/>
  <c r="S33" i="5"/>
  <c r="S13" i="5"/>
  <c r="S10" i="5"/>
  <c r="S6" i="5" s="1"/>
  <c r="S29" i="5"/>
  <c r="S25" i="5"/>
  <c r="S45" i="5"/>
  <c r="S55" i="5"/>
  <c r="S51" i="5"/>
  <c r="S43" i="5"/>
  <c r="S39" i="5"/>
  <c r="S35" i="5"/>
  <c r="S15" i="5"/>
  <c r="S12" i="5"/>
  <c r="S31" i="5"/>
  <c r="S27" i="5"/>
  <c r="F22" i="2" l="1"/>
  <c r="M57" i="5" s="1"/>
  <c r="N57" i="5" s="1"/>
  <c r="O57" i="5" s="1"/>
  <c r="P57" i="5" s="1"/>
  <c r="D6" i="9"/>
  <c r="G6" i="9"/>
  <c r="E22" i="2"/>
  <c r="I57" i="5" s="1"/>
  <c r="J57" i="5" s="1"/>
  <c r="K57" i="5" s="1"/>
  <c r="L57" i="5" s="1"/>
  <c r="M58" i="5"/>
  <c r="N58" i="5" s="1"/>
  <c r="O58" i="5" s="1"/>
  <c r="P58" i="5" s="1"/>
  <c r="M55" i="5"/>
  <c r="N55" i="5" s="1"/>
  <c r="O55" i="5" s="1"/>
  <c r="P55" i="5" s="1"/>
  <c r="M53" i="5"/>
  <c r="N53" i="5" s="1"/>
  <c r="O53" i="5" s="1"/>
  <c r="P53" i="5" s="1"/>
  <c r="M51" i="5"/>
  <c r="N51" i="5" s="1"/>
  <c r="O51" i="5" s="1"/>
  <c r="P51" i="5" s="1"/>
  <c r="M49" i="5"/>
  <c r="N49" i="5" s="1"/>
  <c r="O49" i="5" s="1"/>
  <c r="P49" i="5" s="1"/>
  <c r="M47" i="5"/>
  <c r="N47" i="5" s="1"/>
  <c r="O47" i="5" s="1"/>
  <c r="P47" i="5" s="1"/>
  <c r="M45" i="5"/>
  <c r="N45" i="5" s="1"/>
  <c r="O45" i="5" s="1"/>
  <c r="P45" i="5" s="1"/>
  <c r="M43" i="5"/>
  <c r="N43" i="5" s="1"/>
  <c r="O43" i="5" s="1"/>
  <c r="P43" i="5" s="1"/>
  <c r="M41" i="5"/>
  <c r="N41" i="5" s="1"/>
  <c r="O41" i="5" s="1"/>
  <c r="P41" i="5" s="1"/>
  <c r="M39" i="5"/>
  <c r="N39" i="5" s="1"/>
  <c r="O39" i="5" s="1"/>
  <c r="P39" i="5" s="1"/>
  <c r="M37" i="5"/>
  <c r="N37" i="5" s="1"/>
  <c r="O37" i="5" s="1"/>
  <c r="P37" i="5" s="1"/>
  <c r="M56" i="5"/>
  <c r="N56" i="5" s="1"/>
  <c r="O56" i="5" s="1"/>
  <c r="P56" i="5" s="1"/>
  <c r="M54" i="5"/>
  <c r="N54" i="5" s="1"/>
  <c r="O54" i="5" s="1"/>
  <c r="P54" i="5" s="1"/>
  <c r="M52" i="5"/>
  <c r="N52" i="5" s="1"/>
  <c r="O52" i="5" s="1"/>
  <c r="P52" i="5" s="1"/>
  <c r="M50" i="5"/>
  <c r="N50" i="5" s="1"/>
  <c r="O50" i="5" s="1"/>
  <c r="P50" i="5" s="1"/>
  <c r="M48" i="5"/>
  <c r="N48" i="5" s="1"/>
  <c r="O48" i="5" s="1"/>
  <c r="P48" i="5" s="1"/>
  <c r="M46" i="5"/>
  <c r="N46" i="5" s="1"/>
  <c r="O46" i="5" s="1"/>
  <c r="P46" i="5" s="1"/>
  <c r="M44" i="5"/>
  <c r="N44" i="5" s="1"/>
  <c r="O44" i="5" s="1"/>
  <c r="P44" i="5" s="1"/>
  <c r="M42" i="5"/>
  <c r="N42" i="5" s="1"/>
  <c r="O42" i="5" s="1"/>
  <c r="P42" i="5" s="1"/>
  <c r="M40" i="5"/>
  <c r="N40" i="5" s="1"/>
  <c r="O40" i="5" s="1"/>
  <c r="P40" i="5" s="1"/>
  <c r="M38" i="5"/>
  <c r="N38" i="5" s="1"/>
  <c r="O38" i="5" s="1"/>
  <c r="P38" i="5" s="1"/>
  <c r="M14" i="5"/>
  <c r="N14" i="5" s="1"/>
  <c r="O14" i="5" s="1"/>
  <c r="P14" i="5" s="1"/>
  <c r="I37" i="5" l="1"/>
  <c r="J37" i="5" s="1"/>
  <c r="K37" i="5" s="1"/>
  <c r="L37" i="5" s="1"/>
  <c r="I45" i="5"/>
  <c r="J45" i="5" s="1"/>
  <c r="K45" i="5" s="1"/>
  <c r="L45" i="5" s="1"/>
  <c r="I50" i="5"/>
  <c r="J50" i="5" s="1"/>
  <c r="K50" i="5" s="1"/>
  <c r="L50" i="5" s="1"/>
  <c r="Q50" i="5" s="1"/>
  <c r="I42" i="5"/>
  <c r="J42" i="5" s="1"/>
  <c r="K42" i="5" s="1"/>
  <c r="L42" i="5" s="1"/>
  <c r="Q42" i="5" s="1"/>
  <c r="I53" i="5"/>
  <c r="J53" i="5" s="1"/>
  <c r="K53" i="5" s="1"/>
  <c r="L53" i="5" s="1"/>
  <c r="Q53" i="5" s="1"/>
  <c r="I14" i="5"/>
  <c r="J14" i="5" s="1"/>
  <c r="K14" i="5" s="1"/>
  <c r="L14" i="5" s="1"/>
  <c r="I44" i="5"/>
  <c r="J44" i="5" s="1"/>
  <c r="K44" i="5" s="1"/>
  <c r="L44" i="5" s="1"/>
  <c r="Q44" i="5" s="1"/>
  <c r="I52" i="5"/>
  <c r="J52" i="5" s="1"/>
  <c r="K52" i="5" s="1"/>
  <c r="L52" i="5" s="1"/>
  <c r="Q52" i="5" s="1"/>
  <c r="I39" i="5"/>
  <c r="J39" i="5" s="1"/>
  <c r="K39" i="5" s="1"/>
  <c r="L39" i="5" s="1"/>
  <c r="Q39" i="5" s="1"/>
  <c r="I47" i="5"/>
  <c r="J47" i="5" s="1"/>
  <c r="K47" i="5" s="1"/>
  <c r="L47" i="5" s="1"/>
  <c r="I55" i="5"/>
  <c r="J55" i="5" s="1"/>
  <c r="K55" i="5" s="1"/>
  <c r="L55" i="5" s="1"/>
  <c r="Q55" i="5" s="1"/>
  <c r="I38" i="5"/>
  <c r="J38" i="5" s="1"/>
  <c r="K38" i="5" s="1"/>
  <c r="L38" i="5" s="1"/>
  <c r="Q38" i="5" s="1"/>
  <c r="I46" i="5"/>
  <c r="J46" i="5" s="1"/>
  <c r="K46" i="5" s="1"/>
  <c r="L46" i="5" s="1"/>
  <c r="Q46" i="5" s="1"/>
  <c r="I54" i="5"/>
  <c r="J54" i="5" s="1"/>
  <c r="K54" i="5" s="1"/>
  <c r="L54" i="5" s="1"/>
  <c r="I41" i="5"/>
  <c r="J41" i="5" s="1"/>
  <c r="K41" i="5" s="1"/>
  <c r="L41" i="5" s="1"/>
  <c r="Q41" i="5" s="1"/>
  <c r="I49" i="5"/>
  <c r="J49" i="5" s="1"/>
  <c r="K49" i="5" s="1"/>
  <c r="L49" i="5" s="1"/>
  <c r="Q49" i="5" s="1"/>
  <c r="I58" i="5"/>
  <c r="J58" i="5" s="1"/>
  <c r="K58" i="5" s="1"/>
  <c r="L58" i="5" s="1"/>
  <c r="Q58" i="5" s="1"/>
  <c r="Q54" i="5"/>
  <c r="I40" i="5"/>
  <c r="J40" i="5" s="1"/>
  <c r="K40" i="5" s="1"/>
  <c r="L40" i="5" s="1"/>
  <c r="Q40" i="5" s="1"/>
  <c r="I48" i="5"/>
  <c r="J48" i="5" s="1"/>
  <c r="K48" i="5" s="1"/>
  <c r="L48" i="5" s="1"/>
  <c r="Q48" i="5" s="1"/>
  <c r="I56" i="5"/>
  <c r="J56" i="5" s="1"/>
  <c r="K56" i="5" s="1"/>
  <c r="L56" i="5" s="1"/>
  <c r="Q56" i="5" s="1"/>
  <c r="I43" i="5"/>
  <c r="J43" i="5" s="1"/>
  <c r="K43" i="5" s="1"/>
  <c r="L43" i="5" s="1"/>
  <c r="Q43" i="5" s="1"/>
  <c r="I51" i="5"/>
  <c r="J51" i="5" s="1"/>
  <c r="K51" i="5" s="1"/>
  <c r="L51" i="5" s="1"/>
  <c r="Q51" i="5" s="1"/>
  <c r="Q37" i="5"/>
  <c r="Q45" i="5"/>
  <c r="Q47" i="5"/>
  <c r="Q14" i="5"/>
  <c r="Q57" i="5"/>
  <c r="M35" i="5"/>
  <c r="N35" i="5" s="1"/>
  <c r="O35" i="5" s="1"/>
  <c r="P35" i="5" s="1"/>
  <c r="M33" i="5"/>
  <c r="N33" i="5" s="1"/>
  <c r="O33" i="5" s="1"/>
  <c r="P33" i="5" s="1"/>
  <c r="M15" i="5"/>
  <c r="N15" i="5" s="1"/>
  <c r="O15" i="5" s="1"/>
  <c r="P15" i="5" s="1"/>
  <c r="M13" i="5"/>
  <c r="N13" i="5" s="1"/>
  <c r="O13" i="5" s="1"/>
  <c r="P13" i="5" s="1"/>
  <c r="M12" i="5"/>
  <c r="N12" i="5" s="1"/>
  <c r="O12" i="5" s="1"/>
  <c r="P12" i="5" s="1"/>
  <c r="M10" i="5"/>
  <c r="N10" i="5" s="1"/>
  <c r="O10" i="5" s="1"/>
  <c r="P10" i="5" s="1"/>
  <c r="M31" i="5"/>
  <c r="N31" i="5" s="1"/>
  <c r="O31" i="5" s="1"/>
  <c r="P31" i="5" s="1"/>
  <c r="M29" i="5"/>
  <c r="N29" i="5" s="1"/>
  <c r="O29" i="5" s="1"/>
  <c r="P29" i="5" s="1"/>
  <c r="M27" i="5"/>
  <c r="N27" i="5" s="1"/>
  <c r="O27" i="5" s="1"/>
  <c r="P27" i="5" s="1"/>
  <c r="M25" i="5"/>
  <c r="N25" i="5" s="1"/>
  <c r="O25" i="5" s="1"/>
  <c r="P25" i="5" s="1"/>
  <c r="M23" i="5"/>
  <c r="N23" i="5" s="1"/>
  <c r="O23" i="5" s="1"/>
  <c r="P23" i="5" s="1"/>
  <c r="M21" i="5"/>
  <c r="N21" i="5" s="1"/>
  <c r="O21" i="5" s="1"/>
  <c r="P21" i="5" s="1"/>
  <c r="M19" i="5"/>
  <c r="N19" i="5" s="1"/>
  <c r="O19" i="5" s="1"/>
  <c r="P19" i="5" s="1"/>
  <c r="M17" i="5"/>
  <c r="N17" i="5" s="1"/>
  <c r="O17" i="5" s="1"/>
  <c r="P17" i="5" s="1"/>
  <c r="M36" i="5"/>
  <c r="N36" i="5" s="1"/>
  <c r="O36" i="5" s="1"/>
  <c r="P36" i="5" s="1"/>
  <c r="M34" i="5"/>
  <c r="N34" i="5" s="1"/>
  <c r="O34" i="5" s="1"/>
  <c r="P34" i="5" s="1"/>
  <c r="M16" i="5"/>
  <c r="N16" i="5" s="1"/>
  <c r="O16" i="5" s="1"/>
  <c r="P16" i="5" s="1"/>
  <c r="M32" i="5"/>
  <c r="N32" i="5" s="1"/>
  <c r="O32" i="5" s="1"/>
  <c r="P32" i="5" s="1"/>
  <c r="M11" i="5"/>
  <c r="N11" i="5" s="1"/>
  <c r="O11" i="5" s="1"/>
  <c r="P11" i="5" s="1"/>
  <c r="M30" i="5"/>
  <c r="N30" i="5" s="1"/>
  <c r="O30" i="5" s="1"/>
  <c r="P30" i="5" s="1"/>
  <c r="M28" i="5"/>
  <c r="N28" i="5" s="1"/>
  <c r="O28" i="5" s="1"/>
  <c r="P28" i="5" s="1"/>
  <c r="M26" i="5"/>
  <c r="N26" i="5" s="1"/>
  <c r="O26" i="5" s="1"/>
  <c r="P26" i="5" s="1"/>
  <c r="M24" i="5"/>
  <c r="N24" i="5" s="1"/>
  <c r="O24" i="5" s="1"/>
  <c r="P24" i="5" s="1"/>
  <c r="M22" i="5"/>
  <c r="N22" i="5" s="1"/>
  <c r="O22" i="5" s="1"/>
  <c r="P22" i="5" s="1"/>
  <c r="M20" i="5"/>
  <c r="N20" i="5" s="1"/>
  <c r="O20" i="5" s="1"/>
  <c r="P20" i="5" s="1"/>
  <c r="M18" i="5"/>
  <c r="N18" i="5" s="1"/>
  <c r="O18" i="5" s="1"/>
  <c r="P18" i="5" s="1"/>
  <c r="I35" i="5"/>
  <c r="J35" i="5" s="1"/>
  <c r="K35" i="5" s="1"/>
  <c r="L35" i="5" s="1"/>
  <c r="I33" i="5"/>
  <c r="J33" i="5" s="1"/>
  <c r="K33" i="5" s="1"/>
  <c r="L33" i="5" s="1"/>
  <c r="I15" i="5"/>
  <c r="J15" i="5" s="1"/>
  <c r="K15" i="5" s="1"/>
  <c r="L15" i="5" s="1"/>
  <c r="I13" i="5"/>
  <c r="J13" i="5" s="1"/>
  <c r="K13" i="5" s="1"/>
  <c r="L13" i="5" s="1"/>
  <c r="I12" i="5"/>
  <c r="J12" i="5" s="1"/>
  <c r="K12" i="5" s="1"/>
  <c r="L12" i="5" s="1"/>
  <c r="I10" i="5"/>
  <c r="J10" i="5" s="1"/>
  <c r="K10" i="5" s="1"/>
  <c r="L10" i="5" s="1"/>
  <c r="I31" i="5"/>
  <c r="J31" i="5" s="1"/>
  <c r="K31" i="5" s="1"/>
  <c r="L31" i="5" s="1"/>
  <c r="I29" i="5"/>
  <c r="J29" i="5" s="1"/>
  <c r="K29" i="5" s="1"/>
  <c r="L29" i="5" s="1"/>
  <c r="I27" i="5"/>
  <c r="J27" i="5" s="1"/>
  <c r="K27" i="5" s="1"/>
  <c r="L27" i="5" s="1"/>
  <c r="I25" i="5"/>
  <c r="J25" i="5" s="1"/>
  <c r="K25" i="5" s="1"/>
  <c r="L25" i="5" s="1"/>
  <c r="I23" i="5"/>
  <c r="J23" i="5" s="1"/>
  <c r="K23" i="5" s="1"/>
  <c r="L23" i="5" s="1"/>
  <c r="I21" i="5"/>
  <c r="J21" i="5" s="1"/>
  <c r="K21" i="5" s="1"/>
  <c r="L21" i="5" s="1"/>
  <c r="I19" i="5"/>
  <c r="J19" i="5" s="1"/>
  <c r="K19" i="5" s="1"/>
  <c r="L19" i="5" s="1"/>
  <c r="I17" i="5"/>
  <c r="J17" i="5" s="1"/>
  <c r="K17" i="5" s="1"/>
  <c r="L17" i="5" s="1"/>
  <c r="I16" i="5"/>
  <c r="J16" i="5" s="1"/>
  <c r="K16" i="5" s="1"/>
  <c r="L16" i="5" s="1"/>
  <c r="J9" i="5"/>
  <c r="K9" i="5" s="1"/>
  <c r="L9" i="5" s="1"/>
  <c r="I24" i="5"/>
  <c r="J24" i="5" s="1"/>
  <c r="K24" i="5" s="1"/>
  <c r="L24" i="5" s="1"/>
  <c r="I36" i="5"/>
  <c r="J36" i="5" s="1"/>
  <c r="K36" i="5" s="1"/>
  <c r="L36" i="5" s="1"/>
  <c r="I28" i="5"/>
  <c r="J28" i="5" s="1"/>
  <c r="K28" i="5" s="1"/>
  <c r="L28" i="5" s="1"/>
  <c r="I34" i="5"/>
  <c r="J34" i="5" s="1"/>
  <c r="K34" i="5" s="1"/>
  <c r="L34" i="5" s="1"/>
  <c r="I26" i="5"/>
  <c r="J26" i="5" s="1"/>
  <c r="K26" i="5" s="1"/>
  <c r="L26" i="5" s="1"/>
  <c r="I30" i="5"/>
  <c r="J30" i="5" s="1"/>
  <c r="K30" i="5" s="1"/>
  <c r="L30" i="5" s="1"/>
  <c r="I22" i="5"/>
  <c r="J22" i="5" s="1"/>
  <c r="K22" i="5" s="1"/>
  <c r="L22" i="5" s="1"/>
  <c r="I32" i="5"/>
  <c r="J32" i="5" s="1"/>
  <c r="K32" i="5" s="1"/>
  <c r="L32" i="5" s="1"/>
  <c r="I20" i="5"/>
  <c r="J20" i="5" s="1"/>
  <c r="K20" i="5" s="1"/>
  <c r="L20" i="5" s="1"/>
  <c r="I11" i="5"/>
  <c r="J11" i="5" s="1"/>
  <c r="K11" i="5" s="1"/>
  <c r="L11" i="5" s="1"/>
  <c r="I18" i="5"/>
  <c r="J18" i="5" s="1"/>
  <c r="K18" i="5" s="1"/>
  <c r="L18" i="5" s="1"/>
  <c r="L6" i="5" l="1"/>
  <c r="C6" i="9" s="1"/>
  <c r="E6" i="9" s="1"/>
  <c r="P6" i="5"/>
  <c r="I6" i="5" s="1"/>
  <c r="Q34" i="5"/>
  <c r="Q21" i="5"/>
  <c r="Q29" i="5"/>
  <c r="Q13" i="5"/>
  <c r="Q18" i="5"/>
  <c r="Q11" i="5"/>
  <c r="Q36" i="5"/>
  <c r="Q23" i="5"/>
  <c r="Q31" i="5"/>
  <c r="Q15" i="5"/>
  <c r="Q20" i="5"/>
  <c r="Q28" i="5"/>
  <c r="Q32" i="5"/>
  <c r="Q17" i="5"/>
  <c r="Q25" i="5"/>
  <c r="Q10" i="5"/>
  <c r="Q33" i="5"/>
  <c r="Q24" i="5"/>
  <c r="Q26" i="5"/>
  <c r="Q22" i="5"/>
  <c r="Q30" i="5"/>
  <c r="Q16" i="5"/>
  <c r="Q19" i="5"/>
  <c r="Q27" i="5"/>
  <c r="Q12" i="5"/>
  <c r="Q35" i="5"/>
  <c r="Q9" i="5" l="1"/>
  <c r="F6" i="9"/>
  <c r="H6" i="9" s="1"/>
  <c r="I6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Enubi Jenna. Moon</author>
  </authors>
  <commentList>
    <comment ref="F4" authorId="0" shapeId="0" xr:uid="{52A2FDEF-313C-4BB1-A97A-82A87792397C}">
      <text>
        <r>
          <rPr>
            <b/>
            <sz val="9"/>
            <color indexed="81"/>
            <rFont val="Tahoma"/>
            <family val="2"/>
          </rPr>
          <t>Enubi Jenna. Moon:</t>
        </r>
        <r>
          <rPr>
            <sz val="9"/>
            <color indexed="81"/>
            <rFont val="Tahoma"/>
            <family val="2"/>
          </rPr>
          <t xml:space="preserve">
21"</t>
        </r>
      </text>
    </comment>
  </commentList>
</comments>
</file>

<file path=xl/sharedStrings.xml><?xml version="1.0" encoding="utf-8"?>
<sst xmlns="http://schemas.openxmlformats.org/spreadsheetml/2006/main" count="427" uniqueCount="55">
  <si>
    <t>Make</t>
  </si>
  <si>
    <t>Model</t>
  </si>
  <si>
    <t>Belt X-Section</t>
  </si>
  <si>
    <t>Belt Length</t>
  </si>
  <si>
    <t>Carrier</t>
  </si>
  <si>
    <t>50TFQ</t>
  </si>
  <si>
    <t>Nom. Tons</t>
  </si>
  <si>
    <t>Quantity Supply</t>
  </si>
  <si>
    <t>A</t>
  </si>
  <si>
    <t>B</t>
  </si>
  <si>
    <t>50LJQ</t>
  </si>
  <si>
    <t>50PQ</t>
  </si>
  <si>
    <t>48PG</t>
  </si>
  <si>
    <t>$/Belt</t>
  </si>
  <si>
    <t>$/RTU</t>
  </si>
  <si>
    <t>$/Ton</t>
  </si>
  <si>
    <t>Incremental Cost</t>
  </si>
  <si>
    <t>Trane</t>
  </si>
  <si>
    <t>Low/Mid/High Static</t>
  </si>
  <si>
    <t>Mid</t>
  </si>
  <si>
    <t>High</t>
  </si>
  <si>
    <t>Low</t>
  </si>
  <si>
    <t>Voyager</t>
  </si>
  <si>
    <t xml:space="preserve">Trane </t>
  </si>
  <si>
    <t>Belt Length
(inch)</t>
  </si>
  <si>
    <t>Belt Type</t>
  </si>
  <si>
    <t>Standard V-Belt Price
($/Belt)</t>
  </si>
  <si>
    <t>Cogged V-Belt Price
($/Belt)</t>
  </si>
  <si>
    <t>Total</t>
  </si>
  <si>
    <t>Price ($/inch)</t>
  </si>
  <si>
    <t>$/inch.</t>
  </si>
  <si>
    <t>Standard Belt Cost</t>
  </si>
  <si>
    <t>Cogged Belt Cost</t>
  </si>
  <si>
    <t xml:space="preserve">The belt sizes and quantities in this worksheet are from manufacturer unit data for 2 manufacturers, 5 models, and 15 different nominal capacities ranging from 2-50 tons. </t>
  </si>
  <si>
    <t>Labor Cost</t>
  </si>
  <si>
    <t>$/ton</t>
  </si>
  <si>
    <t>Material Cost
($/Ton)</t>
  </si>
  <si>
    <t>Labor Cost
($/Ton)</t>
  </si>
  <si>
    <t>Gross Measure Cost
($/Ton)</t>
  </si>
  <si>
    <t>Cogged V-Belt Cost</t>
  </si>
  <si>
    <t>Standard V-Belt Cost</t>
  </si>
  <si>
    <t>Incremental Measure Cost
($/Ton)</t>
  </si>
  <si>
    <t>Base Case Cost
($/Ton)</t>
  </si>
  <si>
    <t>2021 Standard Labor Rate for Skilled Workers Average from RSMeans</t>
  </si>
  <si>
    <t>Labor Cost per Belt @ 20 Mins belt installation time</t>
  </si>
  <si>
    <t>McMaster-Carr</t>
  </si>
  <si>
    <t>Manufacturer</t>
  </si>
  <si>
    <r>
      <rPr>
        <u/>
        <sz val="11"/>
        <color theme="1"/>
        <rFont val="Calibri"/>
        <family val="2"/>
        <scheme val="minor"/>
      </rPr>
      <t xml:space="preserve">Standard V-Belt Cost Source: </t>
    </r>
    <r>
      <rPr>
        <b/>
        <u/>
        <sz val="11"/>
        <color theme="1"/>
        <rFont val="Calibri"/>
        <family val="2"/>
        <scheme val="minor"/>
      </rPr>
      <t>Mcmaster.com</t>
    </r>
  </si>
  <si>
    <r>
      <rPr>
        <u/>
        <sz val="11"/>
        <color theme="1"/>
        <rFont val="Calibri"/>
        <family val="2"/>
        <scheme val="minor"/>
      </rPr>
      <t xml:space="preserve">Cogged V-Belt Cost Source: </t>
    </r>
    <r>
      <rPr>
        <b/>
        <u/>
        <sz val="11"/>
        <color theme="1"/>
        <rFont val="Calibri"/>
        <family val="2"/>
        <scheme val="minor"/>
      </rPr>
      <t>Mcmaster.com</t>
    </r>
  </si>
  <si>
    <t>Source</t>
  </si>
  <si>
    <t>Granger</t>
  </si>
  <si>
    <t>Based on RSMeans 2021 Labor rates for skilled workers averaged over 35 trades</t>
  </si>
  <si>
    <t>EERs</t>
  </si>
  <si>
    <r>
      <rPr>
        <u/>
        <sz val="11"/>
        <color theme="1"/>
        <rFont val="Calibri"/>
        <family val="2"/>
        <scheme val="minor"/>
      </rPr>
      <t xml:space="preserve">Standard V-Belt Cost Source: </t>
    </r>
    <r>
      <rPr>
        <b/>
        <u/>
        <sz val="11"/>
        <color theme="1"/>
        <rFont val="Calibri"/>
        <family val="2"/>
        <scheme val="minor"/>
      </rPr>
      <t>Grainger.com</t>
    </r>
  </si>
  <si>
    <r>
      <rPr>
        <u/>
        <sz val="11"/>
        <color theme="1"/>
        <rFont val="Calibri"/>
        <family val="2"/>
        <scheme val="minor"/>
      </rPr>
      <t xml:space="preserve">Cogged V-Belt Cost Source: </t>
    </r>
    <r>
      <rPr>
        <b/>
        <u/>
        <sz val="11"/>
        <color theme="1"/>
        <rFont val="Calibri"/>
        <family val="2"/>
        <scheme val="minor"/>
      </rPr>
      <t>Grainger.com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</si>
</sst>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0.00"/>
    <numFmt numFmtId="165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0" xfId="0" applyFont="1"/>
    <xf numFmtId="164" fontId="0" fillId="0" borderId="1" xfId="0" applyNumberFormat="1" applyBorder="1"/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8" fontId="0" fillId="0" borderId="0" xfId="0" applyNumberFormat="1" applyAlignment="1">
      <alignment horizontal="center" vertical="center"/>
    </xf>
    <xf numFmtId="8" fontId="1" fillId="0" borderId="3" xfId="0" applyNumberFormat="1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164" fontId="0" fillId="0" borderId="11" xfId="0" applyNumberForma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2" borderId="26" xfId="0" applyFont="1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Sheet1!$A$1:$A$37</c:f>
              <c:numCache>
                <c:formatCode>General</c:formatCode>
                <c:ptCount val="37"/>
                <c:pt idx="0">
                  <c:v>9</c:v>
                </c:pt>
                <c:pt idx="1">
                  <c:v>9</c:v>
                </c:pt>
                <c:pt idx="2">
                  <c:v>9.1</c:v>
                </c:pt>
                <c:pt idx="3">
                  <c:v>12.5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  <c:pt idx="7">
                  <c:v>12</c:v>
                </c:pt>
                <c:pt idx="8">
                  <c:v>10.199999999999999</c:v>
                </c:pt>
                <c:pt idx="9">
                  <c:v>10.199999999999999</c:v>
                </c:pt>
                <c:pt idx="10">
                  <c:v>11.7</c:v>
                </c:pt>
                <c:pt idx="11">
                  <c:v>10</c:v>
                </c:pt>
                <c:pt idx="12">
                  <c:v>10</c:v>
                </c:pt>
                <c:pt idx="13">
                  <c:v>9.1</c:v>
                </c:pt>
                <c:pt idx="14">
                  <c:v>12</c:v>
                </c:pt>
                <c:pt idx="15">
                  <c:v>10</c:v>
                </c:pt>
                <c:pt idx="16">
                  <c:v>10</c:v>
                </c:pt>
                <c:pt idx="17">
                  <c:v>9.25</c:v>
                </c:pt>
                <c:pt idx="18">
                  <c:v>12</c:v>
                </c:pt>
                <c:pt idx="19">
                  <c:v>9</c:v>
                </c:pt>
                <c:pt idx="20">
                  <c:v>9</c:v>
                </c:pt>
                <c:pt idx="21">
                  <c:v>12</c:v>
                </c:pt>
                <c:pt idx="22">
                  <c:v>12</c:v>
                </c:pt>
                <c:pt idx="23">
                  <c:v>12.2</c:v>
                </c:pt>
                <c:pt idx="24">
                  <c:v>11.4</c:v>
                </c:pt>
                <c:pt idx="25">
                  <c:v>10.3</c:v>
                </c:pt>
                <c:pt idx="26">
                  <c:v>11</c:v>
                </c:pt>
                <c:pt idx="27">
                  <c:v>10.3</c:v>
                </c:pt>
                <c:pt idx="28">
                  <c:v>10.6</c:v>
                </c:pt>
                <c:pt idx="29">
                  <c:v>10.3</c:v>
                </c:pt>
                <c:pt idx="30">
                  <c:v>10.3</c:v>
                </c:pt>
                <c:pt idx="31">
                  <c:v>10.5</c:v>
                </c:pt>
                <c:pt idx="32">
                  <c:v>10.3</c:v>
                </c:pt>
                <c:pt idx="33">
                  <c:v>11</c:v>
                </c:pt>
                <c:pt idx="34">
                  <c:v>10.3</c:v>
                </c:pt>
                <c:pt idx="35">
                  <c:v>10.3</c:v>
                </c:pt>
                <c:pt idx="36">
                  <c:v>10.4</c:v>
                </c:pt>
              </c:numCache>
            </c:numRef>
          </c:xVal>
          <c:yVal>
            <c:numRef>
              <c:f>Sheet1!$G$1:$G$37</c:f>
              <c:numCache>
                <c:formatCode>General</c:formatCode>
                <c:ptCount val="37"/>
                <c:pt idx="0">
                  <c:v>53</c:v>
                </c:pt>
                <c:pt idx="1">
                  <c:v>66</c:v>
                </c:pt>
                <c:pt idx="2">
                  <c:v>48</c:v>
                </c:pt>
                <c:pt idx="3">
                  <c:v>63</c:v>
                </c:pt>
                <c:pt idx="4">
                  <c:v>49</c:v>
                </c:pt>
                <c:pt idx="5">
                  <c:v>48</c:v>
                </c:pt>
                <c:pt idx="6">
                  <c:v>48</c:v>
                </c:pt>
                <c:pt idx="7">
                  <c:v>63</c:v>
                </c:pt>
                <c:pt idx="8">
                  <c:v>34</c:v>
                </c:pt>
                <c:pt idx="9">
                  <c:v>39</c:v>
                </c:pt>
                <c:pt idx="10">
                  <c:v>49</c:v>
                </c:pt>
                <c:pt idx="11">
                  <c:v>34</c:v>
                </c:pt>
                <c:pt idx="12">
                  <c:v>39</c:v>
                </c:pt>
                <c:pt idx="13">
                  <c:v>34</c:v>
                </c:pt>
                <c:pt idx="14">
                  <c:v>49</c:v>
                </c:pt>
                <c:pt idx="15">
                  <c:v>39</c:v>
                </c:pt>
                <c:pt idx="16">
                  <c:v>40</c:v>
                </c:pt>
                <c:pt idx="17">
                  <c:v>40</c:v>
                </c:pt>
                <c:pt idx="18">
                  <c:v>49</c:v>
                </c:pt>
                <c:pt idx="19">
                  <c:v>40</c:v>
                </c:pt>
                <c:pt idx="20">
                  <c:v>40</c:v>
                </c:pt>
                <c:pt idx="21">
                  <c:v>49</c:v>
                </c:pt>
                <c:pt idx="22">
                  <c:v>52</c:v>
                </c:pt>
                <c:pt idx="23">
                  <c:v>63</c:v>
                </c:pt>
                <c:pt idx="24">
                  <c:v>63</c:v>
                </c:pt>
                <c:pt idx="25">
                  <c:v>100</c:v>
                </c:pt>
                <c:pt idx="26">
                  <c:v>103</c:v>
                </c:pt>
                <c:pt idx="27">
                  <c:v>100</c:v>
                </c:pt>
                <c:pt idx="28">
                  <c:v>103</c:v>
                </c:pt>
                <c:pt idx="29">
                  <c:v>100</c:v>
                </c:pt>
                <c:pt idx="30">
                  <c:v>103</c:v>
                </c:pt>
                <c:pt idx="31">
                  <c:v>103</c:v>
                </c:pt>
                <c:pt idx="32">
                  <c:v>95</c:v>
                </c:pt>
                <c:pt idx="33">
                  <c:v>97</c:v>
                </c:pt>
                <c:pt idx="34">
                  <c:v>95</c:v>
                </c:pt>
                <c:pt idx="35">
                  <c:v>97</c:v>
                </c:pt>
                <c:pt idx="36">
                  <c:v>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66-4122-8DDB-FE01E0DB2D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280399"/>
        <c:axId val="2110176191"/>
      </c:scatterChart>
      <c:valAx>
        <c:axId val="2107280399"/>
        <c:scaling>
          <c:orientation val="minMax"/>
          <c:min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0176191"/>
        <c:crosses val="autoZero"/>
        <c:crossBetween val="midCat"/>
      </c:valAx>
      <c:valAx>
        <c:axId val="2110176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72803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454303</xdr:colOff>
      <xdr:row>3</xdr:row>
      <xdr:rowOff>73046</xdr:rowOff>
    </xdr:from>
    <xdr:to>
      <xdr:col>25</xdr:col>
      <xdr:colOff>160990</xdr:colOff>
      <xdr:row>15</xdr:row>
      <xdr:rowOff>165652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2C21FF76-C62A-48F7-AE3F-4446C9B33E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01477" y="1216046"/>
          <a:ext cx="3997078" cy="2950106"/>
        </a:xfrm>
        <a:prstGeom prst="rect">
          <a:avLst/>
        </a:prstGeom>
      </xdr:spPr>
    </xdr:pic>
    <xdr:clientData/>
  </xdr:twoCellAnchor>
  <xdr:twoCellAnchor editAs="oneCell">
    <xdr:from>
      <xdr:col>6</xdr:col>
      <xdr:colOff>581689</xdr:colOff>
      <xdr:row>14</xdr:row>
      <xdr:rowOff>96656</xdr:rowOff>
    </xdr:from>
    <xdr:to>
      <xdr:col>18</xdr:col>
      <xdr:colOff>379096</xdr:colOff>
      <xdr:row>19</xdr:row>
      <xdr:rowOff>51236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54279D0B-6898-4C3E-8A62-065867D3E5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73906" y="3906656"/>
          <a:ext cx="7152364" cy="907080"/>
        </a:xfrm>
        <a:prstGeom prst="rect">
          <a:avLst/>
        </a:prstGeom>
      </xdr:spPr>
    </xdr:pic>
    <xdr:clientData/>
  </xdr:twoCellAnchor>
  <xdr:twoCellAnchor editAs="oneCell">
    <xdr:from>
      <xdr:col>6</xdr:col>
      <xdr:colOff>591875</xdr:colOff>
      <xdr:row>19</xdr:row>
      <xdr:rowOff>49031</xdr:rowOff>
    </xdr:from>
    <xdr:to>
      <xdr:col>18</xdr:col>
      <xdr:colOff>381222</xdr:colOff>
      <xdr:row>22</xdr:row>
      <xdr:rowOff>184203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60915CA1-4957-4F18-AA1E-54BD0B05A2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584092" y="4811531"/>
          <a:ext cx="7144304" cy="706672"/>
        </a:xfrm>
        <a:prstGeom prst="rect">
          <a:avLst/>
        </a:prstGeom>
      </xdr:spPr>
    </xdr:pic>
    <xdr:clientData/>
  </xdr:twoCellAnchor>
  <xdr:twoCellAnchor editAs="oneCell">
    <xdr:from>
      <xdr:col>7</xdr:col>
      <xdr:colOff>16565</xdr:colOff>
      <xdr:row>3</xdr:row>
      <xdr:rowOff>20545</xdr:rowOff>
    </xdr:from>
    <xdr:to>
      <xdr:col>18</xdr:col>
      <xdr:colOff>207065</xdr:colOff>
      <xdr:row>7</xdr:row>
      <xdr:rowOff>137120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CB39EAC4-7F43-4857-A76A-E033817F44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646543" y="1122132"/>
          <a:ext cx="6932544" cy="837825"/>
        </a:xfrm>
        <a:prstGeom prst="rect">
          <a:avLst/>
        </a:prstGeom>
      </xdr:spPr>
    </xdr:pic>
    <xdr:clientData/>
  </xdr:twoCellAnchor>
  <xdr:twoCellAnchor editAs="oneCell">
    <xdr:from>
      <xdr:col>7</xdr:col>
      <xdr:colOff>57316</xdr:colOff>
      <xdr:row>7</xdr:row>
      <xdr:rowOff>140140</xdr:rowOff>
    </xdr:from>
    <xdr:to>
      <xdr:col>18</xdr:col>
      <xdr:colOff>231913</xdr:colOff>
      <xdr:row>11</xdr:row>
      <xdr:rowOff>95790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B639356A-9177-4569-9D02-E76C3DBB5A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687294" y="1970597"/>
          <a:ext cx="6916641" cy="673089"/>
        </a:xfrm>
        <a:prstGeom prst="rect">
          <a:avLst/>
        </a:prstGeom>
      </xdr:spPr>
    </xdr:pic>
    <xdr:clientData/>
  </xdr:twoCellAnchor>
  <xdr:twoCellAnchor editAs="oneCell">
    <xdr:from>
      <xdr:col>19</xdr:col>
      <xdr:colOff>37022</xdr:colOff>
      <xdr:row>19</xdr:row>
      <xdr:rowOff>0</xdr:rowOff>
    </xdr:from>
    <xdr:to>
      <xdr:col>26</xdr:col>
      <xdr:colOff>579201</xdr:colOff>
      <xdr:row>26</xdr:row>
      <xdr:rowOff>180025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7B1DD2CB-DC4F-42BC-AC4B-347AF25466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997109" y="4762500"/>
          <a:ext cx="4832570" cy="1513525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26</xdr:row>
      <xdr:rowOff>173272</xdr:rowOff>
    </xdr:from>
    <xdr:to>
      <xdr:col>27</xdr:col>
      <xdr:colOff>103879</xdr:colOff>
      <xdr:row>34</xdr:row>
      <xdr:rowOff>150991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64C6D3B0-53E2-4C98-B42B-350A6F1C8E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1960087" y="6269272"/>
          <a:ext cx="5007183" cy="15017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191286</xdr:colOff>
      <xdr:row>2</xdr:row>
      <xdr:rowOff>11371</xdr:rowOff>
    </xdr:from>
    <xdr:to>
      <xdr:col>39</xdr:col>
      <xdr:colOff>26096</xdr:colOff>
      <xdr:row>56</xdr:row>
      <xdr:rowOff>98438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87FBBFC-0E4A-43EC-87C0-72BBB73C9A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543036" y="402954"/>
          <a:ext cx="7814644" cy="1128423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533399</xdr:colOff>
      <xdr:row>10</xdr:row>
      <xdr:rowOff>104775</xdr:rowOff>
    </xdr:from>
    <xdr:to>
      <xdr:col>20</xdr:col>
      <xdr:colOff>400050</xdr:colOff>
      <xdr:row>27</xdr:row>
      <xdr:rowOff>124777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5737D1C-78F1-4358-A589-CFC7C78B53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P28"/>
  <sheetViews>
    <sheetView showGridLines="0" tabSelected="1" workbookViewId="0">
      <selection activeCell="I18" sqref="I18"/>
    </sheetView>
  </sheetViews>
  <sheetFormatPr defaultRowHeight="15" x14ac:dyDescent="0.25"/>
  <cols>
    <col min="3" max="8" width="11.7109375" customWidth="1"/>
    <col min="9" max="9" width="13.28515625" bestFit="1" customWidth="1"/>
  </cols>
  <sheetData>
    <row r="3" spans="3:16" x14ac:dyDescent="0.25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3:16" ht="24" customHeight="1" x14ac:dyDescent="0.25">
      <c r="C4" s="32" t="s">
        <v>40</v>
      </c>
      <c r="D4" s="32"/>
      <c r="E4" s="32"/>
      <c r="F4" s="32" t="s">
        <v>39</v>
      </c>
      <c r="G4" s="32"/>
      <c r="H4" s="32"/>
      <c r="I4" s="33" t="s">
        <v>41</v>
      </c>
      <c r="J4" s="1"/>
      <c r="K4" s="1"/>
      <c r="L4" s="1"/>
      <c r="M4" s="1"/>
      <c r="N4" s="1"/>
      <c r="O4" s="1"/>
      <c r="P4" s="1"/>
    </row>
    <row r="5" spans="3:16" ht="60" x14ac:dyDescent="0.25">
      <c r="C5" s="24" t="s">
        <v>36</v>
      </c>
      <c r="D5" s="24" t="s">
        <v>37</v>
      </c>
      <c r="E5" s="24" t="s">
        <v>42</v>
      </c>
      <c r="F5" s="24" t="s">
        <v>36</v>
      </c>
      <c r="G5" s="24" t="s">
        <v>37</v>
      </c>
      <c r="H5" s="24" t="s">
        <v>38</v>
      </c>
      <c r="I5" s="34"/>
      <c r="J5" s="1"/>
      <c r="K5" s="1"/>
      <c r="L5" s="1"/>
      <c r="M5" s="1"/>
      <c r="N5" s="1"/>
      <c r="O5" s="1"/>
      <c r="P5" s="1"/>
    </row>
    <row r="6" spans="3:16" ht="23.25" customHeight="1" x14ac:dyDescent="0.25">
      <c r="C6" s="28">
        <f>ROUND('Belt + RTU Data'!L6,2)</f>
        <v>1.76</v>
      </c>
      <c r="D6" s="28">
        <f>ROUND('Belt + RTU Data'!S6,2)</f>
        <v>3.24</v>
      </c>
      <c r="E6" s="28">
        <f>C6+D6</f>
        <v>5</v>
      </c>
      <c r="F6" s="28">
        <f>ROUND('Belt + RTU Data'!P6,2)</f>
        <v>2.2599999999999998</v>
      </c>
      <c r="G6" s="28">
        <f>ROUND('Belt + RTU Data'!S6,2)</f>
        <v>3.24</v>
      </c>
      <c r="H6" s="28">
        <f>F6+G6</f>
        <v>5.5</v>
      </c>
      <c r="I6" s="28">
        <f>H6-E6</f>
        <v>0.5</v>
      </c>
      <c r="J6" s="1"/>
      <c r="K6" s="1"/>
      <c r="L6" s="1"/>
      <c r="M6" s="1"/>
      <c r="N6" s="1"/>
      <c r="O6" s="1"/>
      <c r="P6" s="1"/>
    </row>
    <row r="7" spans="3:16" x14ac:dyDescent="0.25"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3:16" x14ac:dyDescent="0.25"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3:16" x14ac:dyDescent="0.25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3:16" x14ac:dyDescent="0.25"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3:16" x14ac:dyDescent="0.25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3:16" x14ac:dyDescent="0.25"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3:16" x14ac:dyDescent="0.25"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3:16" x14ac:dyDescent="0.25"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3:16" x14ac:dyDescent="0.25"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3:16" x14ac:dyDescent="0.25"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3:16" x14ac:dyDescent="0.25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3:16" x14ac:dyDescent="0.25"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3:16" x14ac:dyDescent="0.25"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3:16" x14ac:dyDescent="0.25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3:16" x14ac:dyDescent="0.25"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3:16" x14ac:dyDescent="0.25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3:16" x14ac:dyDescent="0.25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3:16" x14ac:dyDescent="0.25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3:16" x14ac:dyDescent="0.25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3:16" x14ac:dyDescent="0.25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3:16" x14ac:dyDescent="0.25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3:16" x14ac:dyDescent="0.25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</sheetData>
  <mergeCells count="3">
    <mergeCell ref="C4:E4"/>
    <mergeCell ref="F4:H4"/>
    <mergeCell ref="I4:I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T22"/>
  <sheetViews>
    <sheetView showGridLines="0" zoomScaleNormal="100" workbookViewId="0">
      <selection activeCell="H15" sqref="H15"/>
    </sheetView>
  </sheetViews>
  <sheetFormatPr defaultRowHeight="15" x14ac:dyDescent="0.25"/>
  <cols>
    <col min="3" max="3" width="13.85546875" bestFit="1" customWidth="1"/>
  </cols>
  <sheetData>
    <row r="3" spans="2:20" ht="60" x14ac:dyDescent="0.25">
      <c r="B3" s="12" t="s">
        <v>25</v>
      </c>
      <c r="C3" s="12" t="s">
        <v>49</v>
      </c>
      <c r="D3" s="13" t="s">
        <v>24</v>
      </c>
      <c r="E3" s="13" t="s">
        <v>26</v>
      </c>
      <c r="F3" s="13" t="s">
        <v>27</v>
      </c>
      <c r="H3" s="14" t="s">
        <v>53</v>
      </c>
      <c r="T3" s="14" t="s">
        <v>47</v>
      </c>
    </row>
    <row r="4" spans="2:20" x14ac:dyDescent="0.25">
      <c r="B4" s="12" t="s">
        <v>8</v>
      </c>
      <c r="C4" s="12" t="s">
        <v>50</v>
      </c>
      <c r="D4" s="12">
        <v>20</v>
      </c>
      <c r="E4" s="15">
        <v>5.7</v>
      </c>
      <c r="F4" s="15">
        <v>10.3</v>
      </c>
    </row>
    <row r="5" spans="2:20" x14ac:dyDescent="0.25">
      <c r="B5" s="12" t="s">
        <v>8</v>
      </c>
      <c r="C5" s="12" t="s">
        <v>50</v>
      </c>
      <c r="D5" s="12">
        <v>40</v>
      </c>
      <c r="E5" s="15">
        <v>12.35</v>
      </c>
      <c r="F5" s="15">
        <v>17.3</v>
      </c>
    </row>
    <row r="6" spans="2:20" x14ac:dyDescent="0.25">
      <c r="B6" s="12" t="s">
        <v>8</v>
      </c>
      <c r="C6" s="12" t="s">
        <v>50</v>
      </c>
      <c r="D6" s="12">
        <v>60</v>
      </c>
      <c r="E6" s="15">
        <v>17.149999999999999</v>
      </c>
      <c r="F6" s="15">
        <v>17.399999999999999</v>
      </c>
    </row>
    <row r="7" spans="2:20" x14ac:dyDescent="0.25">
      <c r="B7" s="12" t="s">
        <v>8</v>
      </c>
      <c r="C7" s="12" t="s">
        <v>50</v>
      </c>
      <c r="D7" s="12">
        <v>80</v>
      </c>
      <c r="E7" s="15">
        <v>22.75</v>
      </c>
      <c r="F7" s="15">
        <v>30.75</v>
      </c>
    </row>
    <row r="8" spans="2:20" x14ac:dyDescent="0.25">
      <c r="B8" s="12" t="s">
        <v>8</v>
      </c>
      <c r="C8" s="12" t="s">
        <v>45</v>
      </c>
      <c r="D8" s="12">
        <v>40</v>
      </c>
      <c r="E8" s="15">
        <v>11.41</v>
      </c>
      <c r="F8" s="15">
        <v>14.05</v>
      </c>
    </row>
    <row r="9" spans="2:20" x14ac:dyDescent="0.25">
      <c r="B9" s="12" t="s">
        <v>8</v>
      </c>
      <c r="C9" s="12" t="s">
        <v>45</v>
      </c>
      <c r="D9" s="12">
        <v>60</v>
      </c>
      <c r="E9" s="15">
        <v>14.7</v>
      </c>
      <c r="F9" s="15">
        <v>17.850000000000001</v>
      </c>
    </row>
    <row r="10" spans="2:20" x14ac:dyDescent="0.25">
      <c r="B10" s="12" t="s">
        <v>8</v>
      </c>
      <c r="C10" s="12" t="s">
        <v>45</v>
      </c>
      <c r="D10" s="12">
        <v>80</v>
      </c>
      <c r="E10" s="15">
        <v>18.73</v>
      </c>
      <c r="F10" s="15">
        <v>22.75</v>
      </c>
    </row>
    <row r="11" spans="2:20" x14ac:dyDescent="0.25">
      <c r="B11" s="12" t="s">
        <v>28</v>
      </c>
      <c r="C11" s="12"/>
      <c r="D11" s="12">
        <f>SUM(D4:D10)</f>
        <v>380</v>
      </c>
      <c r="E11" s="15">
        <f>SUM(E4:E10)</f>
        <v>102.79</v>
      </c>
      <c r="F11" s="15">
        <f>SUM(F4:F10)</f>
        <v>130.4</v>
      </c>
    </row>
    <row r="12" spans="2:20" x14ac:dyDescent="0.25">
      <c r="B12" s="12" t="s">
        <v>29</v>
      </c>
      <c r="C12" s="12"/>
      <c r="D12" s="12"/>
      <c r="E12" s="15">
        <f>E11/$D$11</f>
        <v>0.27050000000000002</v>
      </c>
      <c r="F12" s="15">
        <f>F11/($D$11+1)</f>
        <v>0.34225721784776902</v>
      </c>
    </row>
    <row r="14" spans="2:20" ht="60" x14ac:dyDescent="0.25">
      <c r="B14" s="12" t="s">
        <v>25</v>
      </c>
      <c r="C14" s="12" t="s">
        <v>46</v>
      </c>
      <c r="D14" s="13" t="s">
        <v>24</v>
      </c>
      <c r="E14" s="13" t="s">
        <v>26</v>
      </c>
      <c r="F14" s="13" t="s">
        <v>27</v>
      </c>
      <c r="H14" s="14" t="s">
        <v>54</v>
      </c>
    </row>
    <row r="15" spans="2:20" x14ac:dyDescent="0.25">
      <c r="B15" s="12" t="s">
        <v>9</v>
      </c>
      <c r="C15" s="12" t="s">
        <v>50</v>
      </c>
      <c r="D15" s="12">
        <v>40</v>
      </c>
      <c r="E15" s="15">
        <v>17.5</v>
      </c>
      <c r="F15" s="15">
        <v>21</v>
      </c>
    </row>
    <row r="16" spans="2:20" x14ac:dyDescent="0.25">
      <c r="B16" s="12" t="s">
        <v>9</v>
      </c>
      <c r="C16" s="12" t="s">
        <v>50</v>
      </c>
      <c r="D16" s="12">
        <v>60</v>
      </c>
      <c r="E16" s="15">
        <v>25</v>
      </c>
      <c r="F16" s="15">
        <v>32.75</v>
      </c>
    </row>
    <row r="17" spans="2:20" x14ac:dyDescent="0.25">
      <c r="B17" s="12" t="s">
        <v>9</v>
      </c>
      <c r="C17" s="12" t="s">
        <v>50</v>
      </c>
      <c r="D17" s="12">
        <v>80</v>
      </c>
      <c r="E17" s="15">
        <v>32</v>
      </c>
      <c r="F17" s="15">
        <v>41.75</v>
      </c>
    </row>
    <row r="18" spans="2:20" x14ac:dyDescent="0.25">
      <c r="B18" s="12" t="s">
        <v>9</v>
      </c>
      <c r="C18" s="12" t="s">
        <v>45</v>
      </c>
      <c r="D18" s="12">
        <v>40</v>
      </c>
      <c r="E18" s="15">
        <v>13.23</v>
      </c>
      <c r="F18" s="15">
        <v>18.59</v>
      </c>
      <c r="T18" s="14" t="s">
        <v>48</v>
      </c>
    </row>
    <row r="19" spans="2:20" x14ac:dyDescent="0.25">
      <c r="B19" s="12" t="s">
        <v>9</v>
      </c>
      <c r="C19" s="12" t="s">
        <v>45</v>
      </c>
      <c r="D19" s="12">
        <v>60</v>
      </c>
      <c r="E19" s="15">
        <v>18.63</v>
      </c>
      <c r="F19" s="15">
        <v>25.35</v>
      </c>
    </row>
    <row r="20" spans="2:20" x14ac:dyDescent="0.25">
      <c r="B20" s="12" t="s">
        <v>9</v>
      </c>
      <c r="C20" s="12" t="s">
        <v>45</v>
      </c>
      <c r="D20" s="12">
        <v>80</v>
      </c>
      <c r="E20" s="15">
        <v>23.44</v>
      </c>
      <c r="F20" s="15">
        <v>32</v>
      </c>
    </row>
    <row r="21" spans="2:20" x14ac:dyDescent="0.25">
      <c r="B21" s="12" t="s">
        <v>28</v>
      </c>
      <c r="C21" s="12"/>
      <c r="D21" s="12">
        <f>SUM(D15:D20)</f>
        <v>360</v>
      </c>
      <c r="E21" s="15">
        <f>SUM(E15:E20)</f>
        <v>129.80000000000001</v>
      </c>
      <c r="F21" s="15">
        <f>SUM(F15:F20)</f>
        <v>171.44</v>
      </c>
    </row>
    <row r="22" spans="2:20" x14ac:dyDescent="0.25">
      <c r="B22" s="12" t="s">
        <v>29</v>
      </c>
      <c r="C22" s="12"/>
      <c r="D22" s="12"/>
      <c r="E22" s="15">
        <f>E21/$D$21</f>
        <v>0.36055555555555557</v>
      </c>
      <c r="F22" s="15">
        <f>F21/$D$21</f>
        <v>0.47622222222222221</v>
      </c>
    </row>
  </sheetData>
  <pageMargins left="0.7" right="0.7" top="0.75" bottom="0.75" header="0.3" footer="0.3"/>
  <pageSetup orientation="portrait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I58"/>
  <sheetViews>
    <sheetView showGridLines="0" zoomScale="90" zoomScaleNormal="90" workbookViewId="0">
      <selection activeCell="S9" sqref="S9"/>
    </sheetView>
  </sheetViews>
  <sheetFormatPr defaultColWidth="9.140625" defaultRowHeight="15" x14ac:dyDescent="0.25"/>
  <cols>
    <col min="1" max="1" width="9.140625" style="1"/>
    <col min="2" max="2" width="21.7109375" style="1" customWidth="1"/>
    <col min="3" max="3" width="9.140625" style="1"/>
    <col min="4" max="4" width="21.85546875" style="1" customWidth="1"/>
    <col min="5" max="5" width="13.42578125" style="1" customWidth="1"/>
    <col min="6" max="7" width="14.5703125" style="1" customWidth="1"/>
    <col min="8" max="8" width="15.140625" style="1" customWidth="1"/>
    <col min="9" max="9" width="7.5703125" style="1" bestFit="1" customWidth="1"/>
    <col min="10" max="16" width="9.28515625" style="1" bestFit="1" customWidth="1"/>
    <col min="17" max="17" width="17.7109375" style="1" customWidth="1"/>
    <col min="18" max="18" width="9.140625" style="1"/>
    <col min="19" max="19" width="19.28515625" style="1" customWidth="1"/>
    <col min="20" max="20" width="9.140625" style="1"/>
    <col min="21" max="21" width="10.5703125" style="1" bestFit="1" customWidth="1"/>
    <col min="22" max="22" width="23.5703125" style="1" customWidth="1"/>
    <col min="23" max="16384" width="9.140625" style="1"/>
  </cols>
  <sheetData>
    <row r="2" spans="1:35" ht="15.75" thickBot="1" x14ac:dyDescent="0.3"/>
    <row r="3" spans="1:35" ht="60.75" thickBot="1" x14ac:dyDescent="0.3">
      <c r="N3" s="10"/>
      <c r="O3" s="11"/>
      <c r="P3" s="11"/>
      <c r="Q3" s="11" t="s">
        <v>43</v>
      </c>
      <c r="R3" s="11"/>
      <c r="S3" s="11"/>
      <c r="T3" s="11"/>
      <c r="U3" s="22">
        <v>85.9</v>
      </c>
      <c r="V3" s="31" t="s">
        <v>51</v>
      </c>
    </row>
    <row r="4" spans="1:35" ht="15.75" thickBot="1" x14ac:dyDescent="0.3">
      <c r="B4" s="39" t="s">
        <v>33</v>
      </c>
      <c r="C4" s="40"/>
      <c r="D4" s="40"/>
      <c r="E4" s="40"/>
      <c r="F4" s="40"/>
      <c r="G4" s="41"/>
      <c r="N4" s="10"/>
      <c r="O4" s="11"/>
      <c r="P4" s="11"/>
      <c r="Q4" s="11" t="s">
        <v>44</v>
      </c>
      <c r="R4" s="11"/>
      <c r="S4" s="11"/>
      <c r="T4" s="11"/>
      <c r="U4" s="22">
        <f>U3*(20/60)</f>
        <v>28.633333333333333</v>
      </c>
      <c r="V4" s="21"/>
    </row>
    <row r="5" spans="1:35" x14ac:dyDescent="0.25">
      <c r="B5" s="42"/>
      <c r="C5" s="43"/>
      <c r="D5" s="43"/>
      <c r="E5" s="43"/>
      <c r="F5" s="43"/>
      <c r="G5" s="44"/>
    </row>
    <row r="6" spans="1:35" ht="15.75" thickBot="1" x14ac:dyDescent="0.3">
      <c r="B6" s="45"/>
      <c r="C6" s="46"/>
      <c r="D6" s="46"/>
      <c r="E6" s="46"/>
      <c r="F6" s="46"/>
      <c r="G6" s="47"/>
      <c r="I6" s="27">
        <f>P6-L6</f>
        <v>0.49973651259541718</v>
      </c>
      <c r="L6" s="26">
        <f>AVERAGE(L9:L58)</f>
        <v>1.7563299274821049</v>
      </c>
      <c r="P6" s="26">
        <f>AVERAGE(P9:P58)</f>
        <v>2.2560664400775221</v>
      </c>
      <c r="S6" s="26">
        <f>AVERAGE(S9:S58)</f>
        <v>3.2419787250657817</v>
      </c>
    </row>
    <row r="7" spans="1:35" ht="27" customHeight="1" thickBot="1" x14ac:dyDescent="0.3">
      <c r="B7" s="35"/>
      <c r="C7" s="35"/>
      <c r="D7" s="35"/>
      <c r="E7" s="35"/>
      <c r="F7" s="6"/>
      <c r="G7" s="6"/>
      <c r="H7" s="6"/>
      <c r="I7" s="36" t="s">
        <v>31</v>
      </c>
      <c r="J7" s="37"/>
      <c r="K7" s="37"/>
      <c r="L7" s="38"/>
      <c r="M7" s="36" t="s">
        <v>32</v>
      </c>
      <c r="N7" s="37"/>
      <c r="O7" s="37"/>
      <c r="P7" s="38"/>
      <c r="Q7" s="20" t="s">
        <v>16</v>
      </c>
      <c r="S7" s="20" t="s">
        <v>34</v>
      </c>
    </row>
    <row r="8" spans="1:35" ht="27.75" customHeight="1" thickBot="1" x14ac:dyDescent="0.3">
      <c r="A8" s="50" t="s">
        <v>52</v>
      </c>
      <c r="B8" s="48" t="s">
        <v>0</v>
      </c>
      <c r="C8" s="17" t="s">
        <v>1</v>
      </c>
      <c r="D8" s="17" t="s">
        <v>18</v>
      </c>
      <c r="E8" s="17" t="s">
        <v>6</v>
      </c>
      <c r="F8" s="17" t="s">
        <v>2</v>
      </c>
      <c r="G8" s="17" t="s">
        <v>3</v>
      </c>
      <c r="H8" s="17" t="s">
        <v>7</v>
      </c>
      <c r="I8" s="16" t="s">
        <v>30</v>
      </c>
      <c r="J8" s="17" t="s">
        <v>13</v>
      </c>
      <c r="K8" s="17" t="s">
        <v>14</v>
      </c>
      <c r="L8" s="18" t="s">
        <v>15</v>
      </c>
      <c r="M8" s="16" t="s">
        <v>30</v>
      </c>
      <c r="N8" s="17" t="s">
        <v>13</v>
      </c>
      <c r="O8" s="17" t="s">
        <v>14</v>
      </c>
      <c r="P8" s="18" t="s">
        <v>15</v>
      </c>
      <c r="Q8" s="19" t="s">
        <v>15</v>
      </c>
      <c r="S8" s="23" t="s">
        <v>35</v>
      </c>
    </row>
    <row r="9" spans="1:35" s="2" customFormat="1" x14ac:dyDescent="0.25">
      <c r="A9" s="3">
        <v>9</v>
      </c>
      <c r="B9" s="49" t="s">
        <v>4</v>
      </c>
      <c r="C9" s="3" t="s">
        <v>5</v>
      </c>
      <c r="D9" s="3" t="s">
        <v>19</v>
      </c>
      <c r="E9" s="5">
        <v>7.5</v>
      </c>
      <c r="F9" s="3" t="s">
        <v>8</v>
      </c>
      <c r="G9" s="3">
        <v>53</v>
      </c>
      <c r="H9" s="3">
        <v>1</v>
      </c>
      <c r="I9" s="7">
        <f>IF($F9="A",'Belt Cost'!$E$12,'Belt Cost'!$E$22)</f>
        <v>0.27050000000000002</v>
      </c>
      <c r="J9" s="4">
        <f t="shared" ref="J9:J40" si="0">I9*G9</f>
        <v>14.336500000000001</v>
      </c>
      <c r="K9" s="4">
        <f t="shared" ref="K9:K40" si="1">J9*H9</f>
        <v>14.336500000000001</v>
      </c>
      <c r="L9" s="8">
        <f t="shared" ref="L9:L40" si="2">K9/$E9</f>
        <v>1.9115333333333335</v>
      </c>
      <c r="M9" s="7">
        <f>IF($F9="A",'Belt Cost'!$F$12,'Belt Cost'!$F$22)</f>
        <v>0.34225721784776902</v>
      </c>
      <c r="N9" s="4">
        <f>M9*G9</f>
        <v>18.139632545931757</v>
      </c>
      <c r="O9" s="4">
        <f>N9*H9</f>
        <v>18.139632545931757</v>
      </c>
      <c r="P9" s="8">
        <f>O9/E9</f>
        <v>2.418617672790901</v>
      </c>
      <c r="Q9" s="9">
        <f>P9-L9</f>
        <v>0.50708433945756748</v>
      </c>
      <c r="S9" s="30">
        <f>$U$4*H9/$E9</f>
        <v>3.8177777777777777</v>
      </c>
      <c r="U9" s="25"/>
      <c r="AI9" s="29"/>
    </row>
    <row r="10" spans="1:35" s="2" customFormat="1" x14ac:dyDescent="0.25">
      <c r="A10" s="3">
        <v>9</v>
      </c>
      <c r="B10" s="49" t="s">
        <v>4</v>
      </c>
      <c r="C10" s="3" t="s">
        <v>5</v>
      </c>
      <c r="D10" s="3" t="s">
        <v>20</v>
      </c>
      <c r="E10" s="3">
        <v>7.5</v>
      </c>
      <c r="F10" s="3" t="s">
        <v>8</v>
      </c>
      <c r="G10" s="3">
        <v>66</v>
      </c>
      <c r="H10" s="3">
        <v>1</v>
      </c>
      <c r="I10" s="7">
        <f>IF($F10="A",'Belt Cost'!$E$12,'Belt Cost'!$E$22)</f>
        <v>0.27050000000000002</v>
      </c>
      <c r="J10" s="4">
        <f t="shared" si="0"/>
        <v>17.853000000000002</v>
      </c>
      <c r="K10" s="4">
        <f t="shared" si="1"/>
        <v>17.853000000000002</v>
      </c>
      <c r="L10" s="8">
        <f t="shared" si="2"/>
        <v>2.3804000000000003</v>
      </c>
      <c r="M10" s="7">
        <f>IF($F10="A",'Belt Cost'!$F$12,'Belt Cost'!$F$22)</f>
        <v>0.34225721784776902</v>
      </c>
      <c r="N10" s="4">
        <f t="shared" ref="N10:N40" si="3">M10*G10</f>
        <v>22.588976377952754</v>
      </c>
      <c r="O10" s="4">
        <f t="shared" ref="O10:O40" si="4">N10*H10</f>
        <v>22.588976377952754</v>
      </c>
      <c r="P10" s="8">
        <f t="shared" ref="P10:P40" si="5">O10/E10</f>
        <v>3.0118635170603674</v>
      </c>
      <c r="Q10" s="9">
        <f t="shared" ref="Q10:Q40" si="6">P10-L10</f>
        <v>0.63146351706036707</v>
      </c>
      <c r="S10" s="9">
        <f t="shared" ref="S10:S40" si="7">$U$4*H10/$E10</f>
        <v>3.8177777777777777</v>
      </c>
    </row>
    <row r="11" spans="1:35" s="2" customFormat="1" x14ac:dyDescent="0.25">
      <c r="A11" s="3">
        <v>9.1</v>
      </c>
      <c r="B11" s="49" t="s">
        <v>4</v>
      </c>
      <c r="C11" s="3" t="s">
        <v>10</v>
      </c>
      <c r="D11" s="3" t="s">
        <v>19</v>
      </c>
      <c r="E11" s="3">
        <v>7.5</v>
      </c>
      <c r="F11" s="3" t="s">
        <v>8</v>
      </c>
      <c r="G11" s="3">
        <v>48</v>
      </c>
      <c r="H11" s="3">
        <v>1</v>
      </c>
      <c r="I11" s="7">
        <f>IF($F11="A",'Belt Cost'!$E$12,'Belt Cost'!$E$22)</f>
        <v>0.27050000000000002</v>
      </c>
      <c r="J11" s="4">
        <f t="shared" si="0"/>
        <v>12.984000000000002</v>
      </c>
      <c r="K11" s="4">
        <f t="shared" si="1"/>
        <v>12.984000000000002</v>
      </c>
      <c r="L11" s="8">
        <f t="shared" si="2"/>
        <v>1.7312000000000003</v>
      </c>
      <c r="M11" s="7">
        <f>IF($F11="A",'Belt Cost'!$F$12,'Belt Cost'!$F$22)</f>
        <v>0.34225721784776902</v>
      </c>
      <c r="N11" s="4">
        <f t="shared" si="3"/>
        <v>16.428346456692914</v>
      </c>
      <c r="O11" s="4">
        <f t="shared" si="4"/>
        <v>16.428346456692914</v>
      </c>
      <c r="P11" s="8">
        <f t="shared" si="5"/>
        <v>2.1904461942257218</v>
      </c>
      <c r="Q11" s="9">
        <f t="shared" si="6"/>
        <v>0.45924619422572155</v>
      </c>
      <c r="S11" s="9">
        <f t="shared" si="7"/>
        <v>3.8177777777777777</v>
      </c>
    </row>
    <row r="12" spans="1:35" s="2" customFormat="1" x14ac:dyDescent="0.25">
      <c r="A12" s="3">
        <v>12.5</v>
      </c>
      <c r="B12" s="49" t="s">
        <v>4</v>
      </c>
      <c r="C12" s="3" t="s">
        <v>12</v>
      </c>
      <c r="D12" s="3" t="s">
        <v>19</v>
      </c>
      <c r="E12" s="3">
        <v>7.5</v>
      </c>
      <c r="F12" s="3" t="s">
        <v>8</v>
      </c>
      <c r="G12" s="3">
        <v>63</v>
      </c>
      <c r="H12" s="3">
        <v>1</v>
      </c>
      <c r="I12" s="7">
        <f>IF($F12="A",'Belt Cost'!$E$12,'Belt Cost'!$E$22)</f>
        <v>0.27050000000000002</v>
      </c>
      <c r="J12" s="4">
        <f t="shared" si="0"/>
        <v>17.041500000000003</v>
      </c>
      <c r="K12" s="4">
        <f t="shared" si="1"/>
        <v>17.041500000000003</v>
      </c>
      <c r="L12" s="8">
        <f t="shared" si="2"/>
        <v>2.2722000000000002</v>
      </c>
      <c r="M12" s="7">
        <f>IF($F12="A",'Belt Cost'!$F$12,'Belt Cost'!$F$22)</f>
        <v>0.34225721784776902</v>
      </c>
      <c r="N12" s="4">
        <f t="shared" si="3"/>
        <v>21.562204724409447</v>
      </c>
      <c r="O12" s="4">
        <f t="shared" si="4"/>
        <v>21.562204724409447</v>
      </c>
      <c r="P12" s="8">
        <f t="shared" si="5"/>
        <v>2.8749606299212598</v>
      </c>
      <c r="Q12" s="9">
        <f t="shared" si="6"/>
        <v>0.60276062992125956</v>
      </c>
      <c r="S12" s="9">
        <f t="shared" si="7"/>
        <v>3.8177777777777777</v>
      </c>
    </row>
    <row r="13" spans="1:35" s="2" customFormat="1" x14ac:dyDescent="0.25">
      <c r="A13" s="3">
        <v>9</v>
      </c>
      <c r="B13" s="49" t="s">
        <v>4</v>
      </c>
      <c r="C13" s="3" t="s">
        <v>5</v>
      </c>
      <c r="D13" s="3" t="s">
        <v>19</v>
      </c>
      <c r="E13" s="3">
        <v>10</v>
      </c>
      <c r="F13" s="3" t="s">
        <v>8</v>
      </c>
      <c r="G13" s="3">
        <v>49</v>
      </c>
      <c r="H13" s="3">
        <v>1</v>
      </c>
      <c r="I13" s="7">
        <f>IF($F13="A",'Belt Cost'!$E$12,'Belt Cost'!$E$22)</f>
        <v>0.27050000000000002</v>
      </c>
      <c r="J13" s="4">
        <f t="shared" si="0"/>
        <v>13.2545</v>
      </c>
      <c r="K13" s="4">
        <f t="shared" si="1"/>
        <v>13.2545</v>
      </c>
      <c r="L13" s="8">
        <f t="shared" si="2"/>
        <v>1.32545</v>
      </c>
      <c r="M13" s="7">
        <f>IF($F13="A",'Belt Cost'!$F$12,'Belt Cost'!$F$22)</f>
        <v>0.34225721784776902</v>
      </c>
      <c r="N13" s="4">
        <f t="shared" si="3"/>
        <v>16.770603674540681</v>
      </c>
      <c r="O13" s="4">
        <f t="shared" si="4"/>
        <v>16.770603674540681</v>
      </c>
      <c r="P13" s="8">
        <f t="shared" si="5"/>
        <v>1.6770603674540681</v>
      </c>
      <c r="Q13" s="9">
        <f t="shared" si="6"/>
        <v>0.35161036745406804</v>
      </c>
      <c r="S13" s="9">
        <f t="shared" si="7"/>
        <v>2.8633333333333333</v>
      </c>
    </row>
    <row r="14" spans="1:35" s="2" customFormat="1" x14ac:dyDescent="0.25">
      <c r="A14" s="3">
        <v>9</v>
      </c>
      <c r="B14" s="49" t="s">
        <v>4</v>
      </c>
      <c r="C14" s="3" t="s">
        <v>5</v>
      </c>
      <c r="D14" s="3" t="s">
        <v>20</v>
      </c>
      <c r="E14" s="3">
        <v>10</v>
      </c>
      <c r="F14" s="3" t="s">
        <v>9</v>
      </c>
      <c r="G14" s="3">
        <v>48</v>
      </c>
      <c r="H14" s="3">
        <v>1</v>
      </c>
      <c r="I14" s="7">
        <f>IF($F14="A",'Belt Cost'!$E$12,'Belt Cost'!$E$22)</f>
        <v>0.36055555555555557</v>
      </c>
      <c r="J14" s="4">
        <f t="shared" si="0"/>
        <v>17.306666666666668</v>
      </c>
      <c r="K14" s="4">
        <f t="shared" si="1"/>
        <v>17.306666666666668</v>
      </c>
      <c r="L14" s="8">
        <f t="shared" si="2"/>
        <v>1.7306666666666668</v>
      </c>
      <c r="M14" s="7">
        <f>IF($F14="A",'Belt Cost'!$F$12,'Belt Cost'!$F$22)</f>
        <v>0.47622222222222221</v>
      </c>
      <c r="N14" s="4">
        <f t="shared" si="3"/>
        <v>22.858666666666664</v>
      </c>
      <c r="O14" s="4">
        <f t="shared" si="4"/>
        <v>22.858666666666664</v>
      </c>
      <c r="P14" s="8">
        <f t="shared" si="5"/>
        <v>2.2858666666666663</v>
      </c>
      <c r="Q14" s="9">
        <f t="shared" si="6"/>
        <v>0.55519999999999947</v>
      </c>
      <c r="S14" s="9">
        <f t="shared" si="7"/>
        <v>2.8633333333333333</v>
      </c>
    </row>
    <row r="15" spans="1:35" s="2" customFormat="1" x14ac:dyDescent="0.25">
      <c r="A15" s="3">
        <v>9</v>
      </c>
      <c r="B15" s="49" t="s">
        <v>4</v>
      </c>
      <c r="C15" s="3" t="s">
        <v>10</v>
      </c>
      <c r="D15" s="3" t="s">
        <v>19</v>
      </c>
      <c r="E15" s="3">
        <v>10</v>
      </c>
      <c r="F15" s="3" t="s">
        <v>8</v>
      </c>
      <c r="G15" s="3">
        <v>48</v>
      </c>
      <c r="H15" s="3">
        <v>1</v>
      </c>
      <c r="I15" s="7">
        <f>IF($F15="A",'Belt Cost'!$E$12,'Belt Cost'!$E$22)</f>
        <v>0.27050000000000002</v>
      </c>
      <c r="J15" s="4">
        <f t="shared" si="0"/>
        <v>12.984000000000002</v>
      </c>
      <c r="K15" s="4">
        <f t="shared" si="1"/>
        <v>12.984000000000002</v>
      </c>
      <c r="L15" s="8">
        <f t="shared" si="2"/>
        <v>1.2984000000000002</v>
      </c>
      <c r="M15" s="7">
        <f>IF($F15="A",'Belt Cost'!$F$12,'Belt Cost'!$F$22)</f>
        <v>0.34225721784776902</v>
      </c>
      <c r="N15" s="4">
        <f t="shared" si="3"/>
        <v>16.428346456692914</v>
      </c>
      <c r="O15" s="4">
        <f t="shared" si="4"/>
        <v>16.428346456692914</v>
      </c>
      <c r="P15" s="8">
        <f t="shared" si="5"/>
        <v>1.6428346456692915</v>
      </c>
      <c r="Q15" s="9">
        <f t="shared" si="6"/>
        <v>0.34443464566929127</v>
      </c>
      <c r="S15" s="9">
        <f t="shared" si="7"/>
        <v>2.8633333333333333</v>
      </c>
    </row>
    <row r="16" spans="1:35" s="2" customFormat="1" x14ac:dyDescent="0.25">
      <c r="A16" s="3">
        <v>12</v>
      </c>
      <c r="B16" s="49" t="s">
        <v>4</v>
      </c>
      <c r="C16" s="3" t="s">
        <v>12</v>
      </c>
      <c r="D16" s="3" t="s">
        <v>19</v>
      </c>
      <c r="E16" s="3">
        <v>10</v>
      </c>
      <c r="F16" s="3" t="s">
        <v>8</v>
      </c>
      <c r="G16" s="3">
        <v>63</v>
      </c>
      <c r="H16" s="3">
        <v>1</v>
      </c>
      <c r="I16" s="7">
        <f>IF($F16="A",'Belt Cost'!$E$12,'Belt Cost'!$E$22)</f>
        <v>0.27050000000000002</v>
      </c>
      <c r="J16" s="4">
        <f t="shared" si="0"/>
        <v>17.041500000000003</v>
      </c>
      <c r="K16" s="4">
        <f t="shared" si="1"/>
        <v>17.041500000000003</v>
      </c>
      <c r="L16" s="8">
        <f t="shared" si="2"/>
        <v>1.7041500000000003</v>
      </c>
      <c r="M16" s="7">
        <f>IF($F16="A",'Belt Cost'!$F$12,'Belt Cost'!$F$22)</f>
        <v>0.34225721784776902</v>
      </c>
      <c r="N16" s="4">
        <f t="shared" si="3"/>
        <v>21.562204724409447</v>
      </c>
      <c r="O16" s="4">
        <f t="shared" si="4"/>
        <v>21.562204724409447</v>
      </c>
      <c r="P16" s="8">
        <f t="shared" si="5"/>
        <v>2.1562204724409448</v>
      </c>
      <c r="Q16" s="9">
        <f t="shared" si="6"/>
        <v>0.45207047244094456</v>
      </c>
      <c r="S16" s="9">
        <f t="shared" si="7"/>
        <v>2.8633333333333333</v>
      </c>
    </row>
    <row r="17" spans="1:19" s="2" customFormat="1" x14ac:dyDescent="0.25">
      <c r="A17" s="3">
        <v>10.199999999999999</v>
      </c>
      <c r="B17" s="49" t="s">
        <v>4</v>
      </c>
      <c r="C17" s="3" t="s">
        <v>5</v>
      </c>
      <c r="D17" s="3" t="s">
        <v>19</v>
      </c>
      <c r="E17" s="3">
        <v>3</v>
      </c>
      <c r="F17" s="3" t="s">
        <v>8</v>
      </c>
      <c r="G17" s="3">
        <v>34</v>
      </c>
      <c r="H17" s="3">
        <v>1</v>
      </c>
      <c r="I17" s="7">
        <f>IF($F17="A",'Belt Cost'!$E$12,'Belt Cost'!$E$22)</f>
        <v>0.27050000000000002</v>
      </c>
      <c r="J17" s="4">
        <f t="shared" si="0"/>
        <v>9.197000000000001</v>
      </c>
      <c r="K17" s="4">
        <f t="shared" si="1"/>
        <v>9.197000000000001</v>
      </c>
      <c r="L17" s="8">
        <f t="shared" si="2"/>
        <v>3.065666666666667</v>
      </c>
      <c r="M17" s="7">
        <f>IF($F17="A",'Belt Cost'!$F$12,'Belt Cost'!$F$22)</f>
        <v>0.34225721784776902</v>
      </c>
      <c r="N17" s="4">
        <f t="shared" si="3"/>
        <v>11.636745406824147</v>
      </c>
      <c r="O17" s="4">
        <f t="shared" si="4"/>
        <v>11.636745406824147</v>
      </c>
      <c r="P17" s="8">
        <f t="shared" si="5"/>
        <v>3.8789151356080489</v>
      </c>
      <c r="Q17" s="9">
        <f t="shared" si="6"/>
        <v>0.81324846894138192</v>
      </c>
      <c r="S17" s="9">
        <f t="shared" si="7"/>
        <v>9.5444444444444443</v>
      </c>
    </row>
    <row r="18" spans="1:19" s="2" customFormat="1" x14ac:dyDescent="0.25">
      <c r="A18" s="3">
        <v>10.199999999999999</v>
      </c>
      <c r="B18" s="49" t="s">
        <v>4</v>
      </c>
      <c r="C18" s="3" t="s">
        <v>5</v>
      </c>
      <c r="D18" s="3" t="s">
        <v>20</v>
      </c>
      <c r="E18" s="3">
        <v>3</v>
      </c>
      <c r="F18" s="3" t="s">
        <v>8</v>
      </c>
      <c r="G18" s="3">
        <v>39</v>
      </c>
      <c r="H18" s="3">
        <v>1</v>
      </c>
      <c r="I18" s="7">
        <f>IF($F18="A",'Belt Cost'!$E$12,'Belt Cost'!$E$22)</f>
        <v>0.27050000000000002</v>
      </c>
      <c r="J18" s="4">
        <f t="shared" si="0"/>
        <v>10.5495</v>
      </c>
      <c r="K18" s="4">
        <f t="shared" si="1"/>
        <v>10.5495</v>
      </c>
      <c r="L18" s="8">
        <f t="shared" si="2"/>
        <v>3.5165000000000002</v>
      </c>
      <c r="M18" s="7">
        <f>IF($F18="A",'Belt Cost'!$F$12,'Belt Cost'!$F$22)</f>
        <v>0.34225721784776902</v>
      </c>
      <c r="N18" s="4">
        <f t="shared" si="3"/>
        <v>13.348031496062992</v>
      </c>
      <c r="O18" s="4">
        <f t="shared" si="4"/>
        <v>13.348031496062992</v>
      </c>
      <c r="P18" s="8">
        <f t="shared" si="5"/>
        <v>4.4493438320209977</v>
      </c>
      <c r="Q18" s="9">
        <f t="shared" si="6"/>
        <v>0.93284383202099752</v>
      </c>
      <c r="S18" s="9">
        <f t="shared" si="7"/>
        <v>9.5444444444444443</v>
      </c>
    </row>
    <row r="19" spans="1:19" s="2" customFormat="1" x14ac:dyDescent="0.25">
      <c r="A19" s="3">
        <v>11.7</v>
      </c>
      <c r="B19" s="49" t="s">
        <v>4</v>
      </c>
      <c r="C19" s="3" t="s">
        <v>12</v>
      </c>
      <c r="D19" s="3" t="s">
        <v>19</v>
      </c>
      <c r="E19" s="3">
        <v>3</v>
      </c>
      <c r="F19" s="3" t="s">
        <v>8</v>
      </c>
      <c r="G19" s="3">
        <v>49</v>
      </c>
      <c r="H19" s="3">
        <v>1</v>
      </c>
      <c r="I19" s="7">
        <f>IF($F19="A",'Belt Cost'!$E$12,'Belt Cost'!$E$22)</f>
        <v>0.27050000000000002</v>
      </c>
      <c r="J19" s="4">
        <f t="shared" si="0"/>
        <v>13.2545</v>
      </c>
      <c r="K19" s="4">
        <f t="shared" si="1"/>
        <v>13.2545</v>
      </c>
      <c r="L19" s="8">
        <f t="shared" si="2"/>
        <v>4.418166666666667</v>
      </c>
      <c r="M19" s="7">
        <f>IF($F19="A",'Belt Cost'!$F$12,'Belt Cost'!$F$22)</f>
        <v>0.34225721784776902</v>
      </c>
      <c r="N19" s="4">
        <f t="shared" si="3"/>
        <v>16.770603674540681</v>
      </c>
      <c r="O19" s="4">
        <f t="shared" si="4"/>
        <v>16.770603674540681</v>
      </c>
      <c r="P19" s="8">
        <f t="shared" si="5"/>
        <v>5.5902012248468935</v>
      </c>
      <c r="Q19" s="9">
        <f t="shared" si="6"/>
        <v>1.1720345581802265</v>
      </c>
      <c r="S19" s="9">
        <f t="shared" si="7"/>
        <v>9.5444444444444443</v>
      </c>
    </row>
    <row r="20" spans="1:19" s="2" customFormat="1" x14ac:dyDescent="0.25">
      <c r="A20" s="3">
        <v>10</v>
      </c>
      <c r="B20" s="49" t="s">
        <v>4</v>
      </c>
      <c r="C20" s="3" t="s">
        <v>5</v>
      </c>
      <c r="D20" s="3" t="s">
        <v>19</v>
      </c>
      <c r="E20" s="3">
        <v>4</v>
      </c>
      <c r="F20" s="3" t="s">
        <v>8</v>
      </c>
      <c r="G20" s="3">
        <v>34</v>
      </c>
      <c r="H20" s="3">
        <v>1</v>
      </c>
      <c r="I20" s="7">
        <f>IF($F20="A",'Belt Cost'!$E$12,'Belt Cost'!$E$22)</f>
        <v>0.27050000000000002</v>
      </c>
      <c r="J20" s="4">
        <f t="shared" si="0"/>
        <v>9.197000000000001</v>
      </c>
      <c r="K20" s="4">
        <f t="shared" si="1"/>
        <v>9.197000000000001</v>
      </c>
      <c r="L20" s="8">
        <f t="shared" si="2"/>
        <v>2.2992500000000002</v>
      </c>
      <c r="M20" s="7">
        <f>IF($F20="A",'Belt Cost'!$F$12,'Belt Cost'!$F$22)</f>
        <v>0.34225721784776902</v>
      </c>
      <c r="N20" s="4">
        <f t="shared" si="3"/>
        <v>11.636745406824147</v>
      </c>
      <c r="O20" s="4">
        <f t="shared" si="4"/>
        <v>11.636745406824147</v>
      </c>
      <c r="P20" s="8">
        <f t="shared" si="5"/>
        <v>2.9091863517060368</v>
      </c>
      <c r="Q20" s="9">
        <f t="shared" si="6"/>
        <v>0.60993635170603655</v>
      </c>
      <c r="S20" s="9">
        <f t="shared" si="7"/>
        <v>7.1583333333333332</v>
      </c>
    </row>
    <row r="21" spans="1:19" s="2" customFormat="1" x14ac:dyDescent="0.25">
      <c r="A21" s="3">
        <v>10</v>
      </c>
      <c r="B21" s="49" t="s">
        <v>4</v>
      </c>
      <c r="C21" s="3" t="s">
        <v>5</v>
      </c>
      <c r="D21" s="3" t="s">
        <v>20</v>
      </c>
      <c r="E21" s="3">
        <v>4</v>
      </c>
      <c r="F21" s="3" t="s">
        <v>8</v>
      </c>
      <c r="G21" s="3">
        <v>39</v>
      </c>
      <c r="H21" s="3">
        <v>1</v>
      </c>
      <c r="I21" s="7">
        <f>IF($F21="A",'Belt Cost'!$E$12,'Belt Cost'!$E$22)</f>
        <v>0.27050000000000002</v>
      </c>
      <c r="J21" s="4">
        <f t="shared" si="0"/>
        <v>10.5495</v>
      </c>
      <c r="K21" s="4">
        <f t="shared" si="1"/>
        <v>10.5495</v>
      </c>
      <c r="L21" s="8">
        <f t="shared" si="2"/>
        <v>2.637375</v>
      </c>
      <c r="M21" s="7">
        <f>IF($F21="A",'Belt Cost'!$F$12,'Belt Cost'!$F$22)</f>
        <v>0.34225721784776902</v>
      </c>
      <c r="N21" s="4">
        <f t="shared" si="3"/>
        <v>13.348031496062992</v>
      </c>
      <c r="O21" s="4">
        <f t="shared" si="4"/>
        <v>13.348031496062992</v>
      </c>
      <c r="P21" s="8">
        <f t="shared" si="5"/>
        <v>3.3370078740157481</v>
      </c>
      <c r="Q21" s="9">
        <f t="shared" si="6"/>
        <v>0.69963287401574803</v>
      </c>
      <c r="S21" s="9">
        <f t="shared" si="7"/>
        <v>7.1583333333333332</v>
      </c>
    </row>
    <row r="22" spans="1:19" s="2" customFormat="1" x14ac:dyDescent="0.25">
      <c r="A22" s="3">
        <v>9.1</v>
      </c>
      <c r="B22" s="49" t="s">
        <v>4</v>
      </c>
      <c r="C22" s="3" t="s">
        <v>10</v>
      </c>
      <c r="D22" s="3" t="s">
        <v>20</v>
      </c>
      <c r="E22" s="3">
        <v>4</v>
      </c>
      <c r="F22" s="3" t="s">
        <v>8</v>
      </c>
      <c r="G22" s="3">
        <v>34</v>
      </c>
      <c r="H22" s="3">
        <v>1</v>
      </c>
      <c r="I22" s="7">
        <f>IF($F22="A",'Belt Cost'!$E$12,'Belt Cost'!$E$22)</f>
        <v>0.27050000000000002</v>
      </c>
      <c r="J22" s="4">
        <f t="shared" si="0"/>
        <v>9.197000000000001</v>
      </c>
      <c r="K22" s="4">
        <f t="shared" si="1"/>
        <v>9.197000000000001</v>
      </c>
      <c r="L22" s="8">
        <f t="shared" si="2"/>
        <v>2.2992500000000002</v>
      </c>
      <c r="M22" s="7">
        <f>IF($F22="A",'Belt Cost'!$F$12,'Belt Cost'!$F$22)</f>
        <v>0.34225721784776902</v>
      </c>
      <c r="N22" s="4">
        <f t="shared" si="3"/>
        <v>11.636745406824147</v>
      </c>
      <c r="O22" s="4">
        <f t="shared" si="4"/>
        <v>11.636745406824147</v>
      </c>
      <c r="P22" s="8">
        <f t="shared" si="5"/>
        <v>2.9091863517060368</v>
      </c>
      <c r="Q22" s="9">
        <f t="shared" si="6"/>
        <v>0.60993635170603655</v>
      </c>
      <c r="S22" s="9">
        <f t="shared" si="7"/>
        <v>7.1583333333333332</v>
      </c>
    </row>
    <row r="23" spans="1:19" s="2" customFormat="1" x14ac:dyDescent="0.25">
      <c r="A23" s="3">
        <v>12</v>
      </c>
      <c r="B23" s="49" t="s">
        <v>4</v>
      </c>
      <c r="C23" s="3" t="s">
        <v>12</v>
      </c>
      <c r="D23" s="3" t="s">
        <v>19</v>
      </c>
      <c r="E23" s="3">
        <v>4</v>
      </c>
      <c r="F23" s="3" t="s">
        <v>8</v>
      </c>
      <c r="G23" s="3">
        <v>49</v>
      </c>
      <c r="H23" s="3">
        <v>1</v>
      </c>
      <c r="I23" s="7">
        <f>IF($F23="A",'Belt Cost'!$E$12,'Belt Cost'!$E$22)</f>
        <v>0.27050000000000002</v>
      </c>
      <c r="J23" s="4">
        <f t="shared" si="0"/>
        <v>13.2545</v>
      </c>
      <c r="K23" s="4">
        <f t="shared" si="1"/>
        <v>13.2545</v>
      </c>
      <c r="L23" s="8">
        <f t="shared" si="2"/>
        <v>3.313625</v>
      </c>
      <c r="M23" s="7">
        <f>IF($F23="A",'Belt Cost'!$F$12,'Belt Cost'!$F$22)</f>
        <v>0.34225721784776902</v>
      </c>
      <c r="N23" s="4">
        <f t="shared" si="3"/>
        <v>16.770603674540681</v>
      </c>
      <c r="O23" s="4">
        <f t="shared" si="4"/>
        <v>16.770603674540681</v>
      </c>
      <c r="P23" s="8">
        <f t="shared" si="5"/>
        <v>4.1926509186351701</v>
      </c>
      <c r="Q23" s="9">
        <f t="shared" si="6"/>
        <v>0.8790259186351701</v>
      </c>
      <c r="S23" s="9">
        <f t="shared" si="7"/>
        <v>7.1583333333333332</v>
      </c>
    </row>
    <row r="24" spans="1:19" s="2" customFormat="1" x14ac:dyDescent="0.25">
      <c r="A24" s="3">
        <v>10</v>
      </c>
      <c r="B24" s="49" t="s">
        <v>4</v>
      </c>
      <c r="C24" s="3" t="s">
        <v>5</v>
      </c>
      <c r="D24" s="3" t="s">
        <v>19</v>
      </c>
      <c r="E24" s="3">
        <v>5</v>
      </c>
      <c r="F24" s="3" t="s">
        <v>8</v>
      </c>
      <c r="G24" s="3">
        <v>39</v>
      </c>
      <c r="H24" s="3">
        <v>1</v>
      </c>
      <c r="I24" s="7">
        <f>IF($F24="A",'Belt Cost'!$E$12,'Belt Cost'!$E$22)</f>
        <v>0.27050000000000002</v>
      </c>
      <c r="J24" s="4">
        <f t="shared" si="0"/>
        <v>10.5495</v>
      </c>
      <c r="K24" s="4">
        <f t="shared" si="1"/>
        <v>10.5495</v>
      </c>
      <c r="L24" s="8">
        <f t="shared" si="2"/>
        <v>2.1099000000000001</v>
      </c>
      <c r="M24" s="7">
        <f>IF($F24="A",'Belt Cost'!$F$12,'Belt Cost'!$F$22)</f>
        <v>0.34225721784776902</v>
      </c>
      <c r="N24" s="4">
        <f t="shared" si="3"/>
        <v>13.348031496062992</v>
      </c>
      <c r="O24" s="4">
        <f t="shared" si="4"/>
        <v>13.348031496062992</v>
      </c>
      <c r="P24" s="8">
        <f t="shared" si="5"/>
        <v>2.6696062992125986</v>
      </c>
      <c r="Q24" s="9">
        <f t="shared" si="6"/>
        <v>0.55970629921259851</v>
      </c>
      <c r="S24" s="9">
        <f t="shared" si="7"/>
        <v>5.7266666666666666</v>
      </c>
    </row>
    <row r="25" spans="1:19" s="2" customFormat="1" x14ac:dyDescent="0.25">
      <c r="A25" s="3">
        <v>10</v>
      </c>
      <c r="B25" s="49" t="s">
        <v>4</v>
      </c>
      <c r="C25" s="3" t="s">
        <v>5</v>
      </c>
      <c r="D25" s="3" t="s">
        <v>20</v>
      </c>
      <c r="E25" s="3">
        <v>5</v>
      </c>
      <c r="F25" s="3" t="s">
        <v>8</v>
      </c>
      <c r="G25" s="3">
        <v>40</v>
      </c>
      <c r="H25" s="3">
        <v>1</v>
      </c>
      <c r="I25" s="7">
        <f>IF($F25="A",'Belt Cost'!$E$12,'Belt Cost'!$E$22)</f>
        <v>0.27050000000000002</v>
      </c>
      <c r="J25" s="4">
        <f t="shared" si="0"/>
        <v>10.82</v>
      </c>
      <c r="K25" s="4">
        <f t="shared" si="1"/>
        <v>10.82</v>
      </c>
      <c r="L25" s="8">
        <f t="shared" si="2"/>
        <v>2.1640000000000001</v>
      </c>
      <c r="M25" s="7">
        <f>IF($F25="A",'Belt Cost'!$F$12,'Belt Cost'!$F$22)</f>
        <v>0.34225721784776902</v>
      </c>
      <c r="N25" s="4">
        <f t="shared" si="3"/>
        <v>13.690288713910761</v>
      </c>
      <c r="O25" s="4">
        <f t="shared" si="4"/>
        <v>13.690288713910761</v>
      </c>
      <c r="P25" s="8">
        <f t="shared" si="5"/>
        <v>2.7380577427821522</v>
      </c>
      <c r="Q25" s="9">
        <f t="shared" si="6"/>
        <v>0.57405774278215205</v>
      </c>
      <c r="S25" s="9">
        <f t="shared" si="7"/>
        <v>5.7266666666666666</v>
      </c>
    </row>
    <row r="26" spans="1:19" s="2" customFormat="1" x14ac:dyDescent="0.25">
      <c r="A26" s="3">
        <v>9.25</v>
      </c>
      <c r="B26" s="49" t="s">
        <v>4</v>
      </c>
      <c r="C26" s="3" t="s">
        <v>10</v>
      </c>
      <c r="D26" s="3" t="s">
        <v>19</v>
      </c>
      <c r="E26" s="3">
        <v>5</v>
      </c>
      <c r="F26" s="3" t="s">
        <v>8</v>
      </c>
      <c r="G26" s="3">
        <v>40</v>
      </c>
      <c r="H26" s="3">
        <v>1</v>
      </c>
      <c r="I26" s="7">
        <f>IF($F26="A",'Belt Cost'!$E$12,'Belt Cost'!$E$22)</f>
        <v>0.27050000000000002</v>
      </c>
      <c r="J26" s="4">
        <f t="shared" si="0"/>
        <v>10.82</v>
      </c>
      <c r="K26" s="4">
        <f t="shared" si="1"/>
        <v>10.82</v>
      </c>
      <c r="L26" s="8">
        <f t="shared" si="2"/>
        <v>2.1640000000000001</v>
      </c>
      <c r="M26" s="7">
        <f>IF($F26="A",'Belt Cost'!$F$12,'Belt Cost'!$F$22)</f>
        <v>0.34225721784776902</v>
      </c>
      <c r="N26" s="4">
        <f t="shared" si="3"/>
        <v>13.690288713910761</v>
      </c>
      <c r="O26" s="4">
        <f t="shared" si="4"/>
        <v>13.690288713910761</v>
      </c>
      <c r="P26" s="8">
        <f t="shared" si="5"/>
        <v>2.7380577427821522</v>
      </c>
      <c r="Q26" s="9">
        <f t="shared" si="6"/>
        <v>0.57405774278215205</v>
      </c>
      <c r="S26" s="9">
        <f t="shared" si="7"/>
        <v>5.7266666666666666</v>
      </c>
    </row>
    <row r="27" spans="1:19" s="2" customFormat="1" x14ac:dyDescent="0.25">
      <c r="A27" s="3">
        <v>12</v>
      </c>
      <c r="B27" s="49" t="s">
        <v>4</v>
      </c>
      <c r="C27" s="3" t="s">
        <v>12</v>
      </c>
      <c r="D27" s="3" t="s">
        <v>19</v>
      </c>
      <c r="E27" s="3">
        <v>5</v>
      </c>
      <c r="F27" s="3" t="s">
        <v>8</v>
      </c>
      <c r="G27" s="3">
        <v>49</v>
      </c>
      <c r="H27" s="3">
        <v>1</v>
      </c>
      <c r="I27" s="7">
        <f>IF($F27="A",'Belt Cost'!$E$12,'Belt Cost'!$E$22)</f>
        <v>0.27050000000000002</v>
      </c>
      <c r="J27" s="4">
        <f t="shared" si="0"/>
        <v>13.2545</v>
      </c>
      <c r="K27" s="4">
        <f t="shared" si="1"/>
        <v>13.2545</v>
      </c>
      <c r="L27" s="8">
        <f t="shared" si="2"/>
        <v>2.6509</v>
      </c>
      <c r="M27" s="7">
        <f>IF($F27="A",'Belt Cost'!$F$12,'Belt Cost'!$F$22)</f>
        <v>0.34225721784776902</v>
      </c>
      <c r="N27" s="4">
        <f t="shared" si="3"/>
        <v>16.770603674540681</v>
      </c>
      <c r="O27" s="4">
        <f t="shared" si="4"/>
        <v>16.770603674540681</v>
      </c>
      <c r="P27" s="8">
        <f t="shared" si="5"/>
        <v>3.3541207349081361</v>
      </c>
      <c r="Q27" s="9">
        <f t="shared" si="6"/>
        <v>0.70322073490813608</v>
      </c>
      <c r="S27" s="9">
        <f t="shared" si="7"/>
        <v>5.7266666666666666</v>
      </c>
    </row>
    <row r="28" spans="1:19" s="2" customFormat="1" x14ac:dyDescent="0.25">
      <c r="A28" s="3">
        <v>9</v>
      </c>
      <c r="B28" s="49" t="s">
        <v>4</v>
      </c>
      <c r="C28" s="3" t="s">
        <v>5</v>
      </c>
      <c r="D28" s="3" t="s">
        <v>19</v>
      </c>
      <c r="E28" s="5">
        <v>6</v>
      </c>
      <c r="F28" s="3" t="s">
        <v>8</v>
      </c>
      <c r="G28" s="3">
        <v>40</v>
      </c>
      <c r="H28" s="3">
        <v>1</v>
      </c>
      <c r="I28" s="7">
        <f>IF($F28="A",'Belt Cost'!$E$12,'Belt Cost'!$E$22)</f>
        <v>0.27050000000000002</v>
      </c>
      <c r="J28" s="4">
        <f t="shared" si="0"/>
        <v>10.82</v>
      </c>
      <c r="K28" s="4">
        <f t="shared" si="1"/>
        <v>10.82</v>
      </c>
      <c r="L28" s="8">
        <f t="shared" si="2"/>
        <v>1.8033333333333335</v>
      </c>
      <c r="M28" s="7">
        <f>IF($F28="A",'Belt Cost'!$F$12,'Belt Cost'!$F$22)</f>
        <v>0.34225721784776902</v>
      </c>
      <c r="N28" s="4">
        <f t="shared" si="3"/>
        <v>13.690288713910761</v>
      </c>
      <c r="O28" s="4">
        <f t="shared" si="4"/>
        <v>13.690288713910761</v>
      </c>
      <c r="P28" s="8">
        <f t="shared" si="5"/>
        <v>2.2817147856517934</v>
      </c>
      <c r="Q28" s="9">
        <f t="shared" si="6"/>
        <v>0.47838145231845997</v>
      </c>
      <c r="S28" s="9">
        <f t="shared" si="7"/>
        <v>4.7722222222222221</v>
      </c>
    </row>
    <row r="29" spans="1:19" s="2" customFormat="1" x14ac:dyDescent="0.25">
      <c r="A29" s="3">
        <v>9</v>
      </c>
      <c r="B29" s="49" t="s">
        <v>4</v>
      </c>
      <c r="C29" s="3" t="s">
        <v>5</v>
      </c>
      <c r="D29" s="3" t="s">
        <v>20</v>
      </c>
      <c r="E29" s="3">
        <v>6</v>
      </c>
      <c r="F29" s="3" t="s">
        <v>8</v>
      </c>
      <c r="G29" s="3">
        <v>40</v>
      </c>
      <c r="H29" s="3">
        <v>1</v>
      </c>
      <c r="I29" s="7">
        <f>IF($F29="A",'Belt Cost'!$E$12,'Belt Cost'!$E$22)</f>
        <v>0.27050000000000002</v>
      </c>
      <c r="J29" s="4">
        <f t="shared" si="0"/>
        <v>10.82</v>
      </c>
      <c r="K29" s="4">
        <f t="shared" si="1"/>
        <v>10.82</v>
      </c>
      <c r="L29" s="8">
        <f t="shared" si="2"/>
        <v>1.8033333333333335</v>
      </c>
      <c r="M29" s="7">
        <f>IF($F29="A",'Belt Cost'!$F$12,'Belt Cost'!$F$22)</f>
        <v>0.34225721784776902</v>
      </c>
      <c r="N29" s="4">
        <f t="shared" si="3"/>
        <v>13.690288713910761</v>
      </c>
      <c r="O29" s="4">
        <f t="shared" si="4"/>
        <v>13.690288713910761</v>
      </c>
      <c r="P29" s="8">
        <f t="shared" si="5"/>
        <v>2.2817147856517934</v>
      </c>
      <c r="Q29" s="9">
        <f t="shared" si="6"/>
        <v>0.47838145231845997</v>
      </c>
      <c r="S29" s="9">
        <f t="shared" si="7"/>
        <v>4.7722222222222221</v>
      </c>
    </row>
    <row r="30" spans="1:19" s="2" customFormat="1" x14ac:dyDescent="0.25">
      <c r="A30" s="3">
        <v>12</v>
      </c>
      <c r="B30" s="49" t="s">
        <v>4</v>
      </c>
      <c r="C30" s="3" t="s">
        <v>12</v>
      </c>
      <c r="D30" s="3" t="s">
        <v>19</v>
      </c>
      <c r="E30" s="3">
        <v>6</v>
      </c>
      <c r="F30" s="3" t="s">
        <v>8</v>
      </c>
      <c r="G30" s="3">
        <v>49</v>
      </c>
      <c r="H30" s="3">
        <v>1</v>
      </c>
      <c r="I30" s="7">
        <f>IF($F30="A",'Belt Cost'!$E$12,'Belt Cost'!$E$22)</f>
        <v>0.27050000000000002</v>
      </c>
      <c r="J30" s="4">
        <f t="shared" si="0"/>
        <v>13.2545</v>
      </c>
      <c r="K30" s="4">
        <f t="shared" si="1"/>
        <v>13.2545</v>
      </c>
      <c r="L30" s="8">
        <f t="shared" si="2"/>
        <v>2.2090833333333335</v>
      </c>
      <c r="M30" s="7">
        <f>IF($F30="A",'Belt Cost'!$F$12,'Belt Cost'!$F$22)</f>
        <v>0.34225721784776902</v>
      </c>
      <c r="N30" s="4">
        <f t="shared" si="3"/>
        <v>16.770603674540681</v>
      </c>
      <c r="O30" s="4">
        <f t="shared" si="4"/>
        <v>16.770603674540681</v>
      </c>
      <c r="P30" s="8">
        <f t="shared" si="5"/>
        <v>2.7951006124234468</v>
      </c>
      <c r="Q30" s="9">
        <f t="shared" si="6"/>
        <v>0.58601727909011325</v>
      </c>
      <c r="S30" s="9">
        <f t="shared" si="7"/>
        <v>4.7722222222222221</v>
      </c>
    </row>
    <row r="31" spans="1:19" s="2" customFormat="1" x14ac:dyDescent="0.25">
      <c r="A31" s="3">
        <v>12</v>
      </c>
      <c r="B31" s="49" t="s">
        <v>4</v>
      </c>
      <c r="C31" s="3" t="s">
        <v>12</v>
      </c>
      <c r="D31" s="3" t="s">
        <v>20</v>
      </c>
      <c r="E31" s="3">
        <v>6</v>
      </c>
      <c r="F31" s="3" t="s">
        <v>8</v>
      </c>
      <c r="G31" s="3">
        <v>52</v>
      </c>
      <c r="H31" s="3">
        <v>1</v>
      </c>
      <c r="I31" s="7">
        <f>IF($F31="A",'Belt Cost'!$E$12,'Belt Cost'!$E$22)</f>
        <v>0.27050000000000002</v>
      </c>
      <c r="J31" s="4">
        <f t="shared" si="0"/>
        <v>14.066000000000001</v>
      </c>
      <c r="K31" s="4">
        <f t="shared" si="1"/>
        <v>14.066000000000001</v>
      </c>
      <c r="L31" s="8">
        <f t="shared" si="2"/>
        <v>2.3443333333333336</v>
      </c>
      <c r="M31" s="7">
        <f>IF($F31="A",'Belt Cost'!$F$12,'Belt Cost'!$F$22)</f>
        <v>0.34225721784776902</v>
      </c>
      <c r="N31" s="4">
        <f t="shared" si="3"/>
        <v>17.797375328083991</v>
      </c>
      <c r="O31" s="4">
        <f t="shared" si="4"/>
        <v>17.797375328083991</v>
      </c>
      <c r="P31" s="8">
        <f t="shared" si="5"/>
        <v>2.9662292213473318</v>
      </c>
      <c r="Q31" s="9">
        <f t="shared" si="6"/>
        <v>0.6218958880139982</v>
      </c>
      <c r="S31" s="9">
        <f t="shared" si="7"/>
        <v>4.7722222222222221</v>
      </c>
    </row>
    <row r="32" spans="1:19" s="2" customFormat="1" x14ac:dyDescent="0.25">
      <c r="A32" s="3">
        <v>12.2</v>
      </c>
      <c r="B32" s="49" t="s">
        <v>4</v>
      </c>
      <c r="C32" s="3" t="s">
        <v>12</v>
      </c>
      <c r="D32" s="3" t="s">
        <v>19</v>
      </c>
      <c r="E32" s="3">
        <v>8.5</v>
      </c>
      <c r="F32" s="3" t="s">
        <v>8</v>
      </c>
      <c r="G32" s="3">
        <v>63</v>
      </c>
      <c r="H32" s="3">
        <v>1</v>
      </c>
      <c r="I32" s="7">
        <f>IF($F32="A",'Belt Cost'!$E$12,'Belt Cost'!$E$22)</f>
        <v>0.27050000000000002</v>
      </c>
      <c r="J32" s="4">
        <f t="shared" si="0"/>
        <v>17.041500000000003</v>
      </c>
      <c r="K32" s="4">
        <f t="shared" si="1"/>
        <v>17.041500000000003</v>
      </c>
      <c r="L32" s="8">
        <f t="shared" si="2"/>
        <v>2.004882352941177</v>
      </c>
      <c r="M32" s="7">
        <f>IF($F32="A",'Belt Cost'!$F$12,'Belt Cost'!$F$22)</f>
        <v>0.34225721784776902</v>
      </c>
      <c r="N32" s="4">
        <f t="shared" si="3"/>
        <v>21.562204724409447</v>
      </c>
      <c r="O32" s="4">
        <f t="shared" si="4"/>
        <v>21.562204724409447</v>
      </c>
      <c r="P32" s="8">
        <f t="shared" si="5"/>
        <v>2.5367299675775818</v>
      </c>
      <c r="Q32" s="9">
        <f t="shared" si="6"/>
        <v>0.53184761463640484</v>
      </c>
      <c r="S32" s="9">
        <f t="shared" si="7"/>
        <v>3.3686274509803922</v>
      </c>
    </row>
    <row r="33" spans="1:19" s="2" customFormat="1" x14ac:dyDescent="0.25">
      <c r="A33" s="3"/>
      <c r="B33" s="49" t="s">
        <v>4</v>
      </c>
      <c r="C33" s="3" t="s">
        <v>11</v>
      </c>
      <c r="D33" s="3" t="s">
        <v>19</v>
      </c>
      <c r="E33" s="3">
        <v>12.5</v>
      </c>
      <c r="F33" s="3" t="s">
        <v>8</v>
      </c>
      <c r="G33" s="3">
        <v>41</v>
      </c>
      <c r="H33" s="3">
        <v>1</v>
      </c>
      <c r="I33" s="7">
        <f>IF($F33="A",'Belt Cost'!$E$12,'Belt Cost'!$E$22)</f>
        <v>0.27050000000000002</v>
      </c>
      <c r="J33" s="4">
        <f t="shared" si="0"/>
        <v>11.0905</v>
      </c>
      <c r="K33" s="4">
        <f t="shared" si="1"/>
        <v>11.0905</v>
      </c>
      <c r="L33" s="8">
        <f t="shared" si="2"/>
        <v>0.88724000000000003</v>
      </c>
      <c r="M33" s="7">
        <f>IF($F33="A",'Belt Cost'!$F$12,'Belt Cost'!$F$22)</f>
        <v>0.34225721784776902</v>
      </c>
      <c r="N33" s="4">
        <f t="shared" si="3"/>
        <v>14.032545931758531</v>
      </c>
      <c r="O33" s="4">
        <f t="shared" si="4"/>
        <v>14.032545931758531</v>
      </c>
      <c r="P33" s="8">
        <f t="shared" si="5"/>
        <v>1.1226036745406824</v>
      </c>
      <c r="Q33" s="9">
        <f t="shared" si="6"/>
        <v>0.23536367454068241</v>
      </c>
      <c r="S33" s="9">
        <f t="shared" si="7"/>
        <v>2.2906666666666666</v>
      </c>
    </row>
    <row r="34" spans="1:19" s="2" customFormat="1" x14ac:dyDescent="0.25">
      <c r="A34" s="3"/>
      <c r="B34" s="49" t="s">
        <v>4</v>
      </c>
      <c r="C34" s="3" t="s">
        <v>11</v>
      </c>
      <c r="D34" s="3" t="s">
        <v>20</v>
      </c>
      <c r="E34" s="3">
        <v>12.5</v>
      </c>
      <c r="F34" s="3" t="s">
        <v>8</v>
      </c>
      <c r="G34" s="3">
        <v>41</v>
      </c>
      <c r="H34" s="3">
        <v>1</v>
      </c>
      <c r="I34" s="7">
        <f>IF($F34="A",'Belt Cost'!$E$12,'Belt Cost'!$E$22)</f>
        <v>0.27050000000000002</v>
      </c>
      <c r="J34" s="4">
        <f t="shared" si="0"/>
        <v>11.0905</v>
      </c>
      <c r="K34" s="4">
        <f t="shared" si="1"/>
        <v>11.0905</v>
      </c>
      <c r="L34" s="8">
        <f t="shared" si="2"/>
        <v>0.88724000000000003</v>
      </c>
      <c r="M34" s="7">
        <f>IF($F34="A",'Belt Cost'!$F$12,'Belt Cost'!$F$22)</f>
        <v>0.34225721784776902</v>
      </c>
      <c r="N34" s="4">
        <f t="shared" si="3"/>
        <v>14.032545931758531</v>
      </c>
      <c r="O34" s="4">
        <f t="shared" si="4"/>
        <v>14.032545931758531</v>
      </c>
      <c r="P34" s="8">
        <f t="shared" si="5"/>
        <v>1.1226036745406824</v>
      </c>
      <c r="Q34" s="9">
        <f t="shared" si="6"/>
        <v>0.23536367454068241</v>
      </c>
      <c r="S34" s="9">
        <f t="shared" si="7"/>
        <v>2.2906666666666666</v>
      </c>
    </row>
    <row r="35" spans="1:19" s="2" customFormat="1" x14ac:dyDescent="0.25">
      <c r="A35" s="3">
        <v>11.4</v>
      </c>
      <c r="B35" s="49" t="s">
        <v>4</v>
      </c>
      <c r="C35" s="3" t="s">
        <v>12</v>
      </c>
      <c r="D35" s="3" t="s">
        <v>19</v>
      </c>
      <c r="E35" s="3">
        <v>12.5</v>
      </c>
      <c r="F35" s="3" t="s">
        <v>8</v>
      </c>
      <c r="G35" s="3">
        <v>63</v>
      </c>
      <c r="H35" s="3">
        <v>1</v>
      </c>
      <c r="I35" s="7">
        <f>IF($F35="A",'Belt Cost'!$E$12,'Belt Cost'!$E$22)</f>
        <v>0.27050000000000002</v>
      </c>
      <c r="J35" s="4">
        <f t="shared" si="0"/>
        <v>17.041500000000003</v>
      </c>
      <c r="K35" s="4">
        <f t="shared" si="1"/>
        <v>17.041500000000003</v>
      </c>
      <c r="L35" s="8">
        <f t="shared" si="2"/>
        <v>1.3633200000000003</v>
      </c>
      <c r="M35" s="7">
        <f>IF($F35="A",'Belt Cost'!$F$12,'Belt Cost'!$F$22)</f>
        <v>0.34225721784776902</v>
      </c>
      <c r="N35" s="4">
        <f t="shared" si="3"/>
        <v>21.562204724409447</v>
      </c>
      <c r="O35" s="4">
        <f t="shared" si="4"/>
        <v>21.562204724409447</v>
      </c>
      <c r="P35" s="8">
        <f t="shared" si="5"/>
        <v>1.7249763779527558</v>
      </c>
      <c r="Q35" s="9">
        <f t="shared" si="6"/>
        <v>0.36165637795275551</v>
      </c>
      <c r="S35" s="9">
        <f t="shared" si="7"/>
        <v>2.2906666666666666</v>
      </c>
    </row>
    <row r="36" spans="1:19" s="2" customFormat="1" x14ac:dyDescent="0.25">
      <c r="A36" s="3"/>
      <c r="B36" s="49" t="s">
        <v>4</v>
      </c>
      <c r="C36" s="3" t="s">
        <v>11</v>
      </c>
      <c r="D36" s="3" t="s">
        <v>19</v>
      </c>
      <c r="E36" s="3">
        <v>15</v>
      </c>
      <c r="F36" s="3" t="s">
        <v>8</v>
      </c>
      <c r="G36" s="3">
        <v>44</v>
      </c>
      <c r="H36" s="3">
        <v>1</v>
      </c>
      <c r="I36" s="7">
        <f>IF($F36="A",'Belt Cost'!$E$12,'Belt Cost'!$E$22)</f>
        <v>0.27050000000000002</v>
      </c>
      <c r="J36" s="4">
        <f t="shared" si="0"/>
        <v>11.902000000000001</v>
      </c>
      <c r="K36" s="4">
        <f t="shared" si="1"/>
        <v>11.902000000000001</v>
      </c>
      <c r="L36" s="8">
        <f t="shared" si="2"/>
        <v>0.79346666666666676</v>
      </c>
      <c r="M36" s="7">
        <f>IF($F36="A",'Belt Cost'!$F$12,'Belt Cost'!$F$22)</f>
        <v>0.34225721784776902</v>
      </c>
      <c r="N36" s="4">
        <f t="shared" si="3"/>
        <v>15.059317585301837</v>
      </c>
      <c r="O36" s="4">
        <f t="shared" si="4"/>
        <v>15.059317585301837</v>
      </c>
      <c r="P36" s="8">
        <f t="shared" si="5"/>
        <v>1.0039545056867891</v>
      </c>
      <c r="Q36" s="9">
        <f t="shared" si="6"/>
        <v>0.21048783902012236</v>
      </c>
      <c r="S36" s="9">
        <f t="shared" si="7"/>
        <v>1.9088888888888889</v>
      </c>
    </row>
    <row r="37" spans="1:19" s="2" customFormat="1" x14ac:dyDescent="0.25">
      <c r="A37" s="3"/>
      <c r="B37" s="49" t="s">
        <v>4</v>
      </c>
      <c r="C37" s="3" t="s">
        <v>11</v>
      </c>
      <c r="D37" s="3" t="s">
        <v>20</v>
      </c>
      <c r="E37" s="3">
        <v>15</v>
      </c>
      <c r="F37" s="3" t="s">
        <v>9</v>
      </c>
      <c r="G37" s="3">
        <v>47</v>
      </c>
      <c r="H37" s="3">
        <v>1</v>
      </c>
      <c r="I37" s="7">
        <f>IF($F37="A",'Belt Cost'!$E$12,'Belt Cost'!$E$22)</f>
        <v>0.36055555555555557</v>
      </c>
      <c r="J37" s="4">
        <f t="shared" si="0"/>
        <v>16.946111111111112</v>
      </c>
      <c r="K37" s="4">
        <f t="shared" si="1"/>
        <v>16.946111111111112</v>
      </c>
      <c r="L37" s="8">
        <f t="shared" si="2"/>
        <v>1.1297407407407407</v>
      </c>
      <c r="M37" s="7">
        <f>IF($F37="A",'Belt Cost'!$F$12,'Belt Cost'!$F$22)</f>
        <v>0.47622222222222221</v>
      </c>
      <c r="N37" s="4">
        <f t="shared" si="3"/>
        <v>22.382444444444445</v>
      </c>
      <c r="O37" s="4">
        <f t="shared" si="4"/>
        <v>22.382444444444445</v>
      </c>
      <c r="P37" s="8">
        <f t="shared" si="5"/>
        <v>1.4921629629629629</v>
      </c>
      <c r="Q37" s="9">
        <f t="shared" si="6"/>
        <v>0.3624222222222222</v>
      </c>
      <c r="S37" s="9">
        <f t="shared" si="7"/>
        <v>1.9088888888888889</v>
      </c>
    </row>
    <row r="38" spans="1:19" s="2" customFormat="1" x14ac:dyDescent="0.25">
      <c r="A38" s="3">
        <v>10.3</v>
      </c>
      <c r="B38" s="49" t="s">
        <v>17</v>
      </c>
      <c r="C38" s="3" t="s">
        <v>22</v>
      </c>
      <c r="D38" s="3" t="s">
        <v>19</v>
      </c>
      <c r="E38" s="3">
        <v>27.5</v>
      </c>
      <c r="F38" s="3" t="s">
        <v>9</v>
      </c>
      <c r="G38" s="3">
        <v>100</v>
      </c>
      <c r="H38" s="3">
        <v>1</v>
      </c>
      <c r="I38" s="7">
        <f>IF($F38="A",'Belt Cost'!$E$12,'Belt Cost'!$E$22)</f>
        <v>0.36055555555555557</v>
      </c>
      <c r="J38" s="4">
        <f t="shared" si="0"/>
        <v>36.055555555555557</v>
      </c>
      <c r="K38" s="4">
        <f t="shared" si="1"/>
        <v>36.055555555555557</v>
      </c>
      <c r="L38" s="8">
        <f t="shared" si="2"/>
        <v>1.3111111111111111</v>
      </c>
      <c r="M38" s="7">
        <f>IF($F38="A",'Belt Cost'!$F$12,'Belt Cost'!$F$22)</f>
        <v>0.47622222222222221</v>
      </c>
      <c r="N38" s="4">
        <f t="shared" si="3"/>
        <v>47.62222222222222</v>
      </c>
      <c r="O38" s="4">
        <f t="shared" si="4"/>
        <v>47.62222222222222</v>
      </c>
      <c r="P38" s="8">
        <f t="shared" si="5"/>
        <v>1.7317171717171715</v>
      </c>
      <c r="Q38" s="9">
        <f t="shared" si="6"/>
        <v>0.42060606060606043</v>
      </c>
      <c r="S38" s="9">
        <f t="shared" si="7"/>
        <v>1.0412121212121213</v>
      </c>
    </row>
    <row r="39" spans="1:19" s="2" customFormat="1" x14ac:dyDescent="0.25">
      <c r="A39" s="3">
        <v>11</v>
      </c>
      <c r="B39" s="49" t="s">
        <v>17</v>
      </c>
      <c r="C39" s="3" t="s">
        <v>22</v>
      </c>
      <c r="D39" s="3" t="s">
        <v>20</v>
      </c>
      <c r="E39" s="3">
        <v>27.5</v>
      </c>
      <c r="F39" s="3" t="s">
        <v>9</v>
      </c>
      <c r="G39" s="3">
        <v>103</v>
      </c>
      <c r="H39" s="3">
        <v>1</v>
      </c>
      <c r="I39" s="7">
        <f>IF($F39="A",'Belt Cost'!$E$12,'Belt Cost'!$E$22)</f>
        <v>0.36055555555555557</v>
      </c>
      <c r="J39" s="4">
        <f t="shared" si="0"/>
        <v>37.137222222222221</v>
      </c>
      <c r="K39" s="4">
        <f t="shared" si="1"/>
        <v>37.137222222222221</v>
      </c>
      <c r="L39" s="8">
        <f t="shared" si="2"/>
        <v>1.3504444444444443</v>
      </c>
      <c r="M39" s="7">
        <f>IF($F39="A",'Belt Cost'!$F$12,'Belt Cost'!$F$22)</f>
        <v>0.47622222222222221</v>
      </c>
      <c r="N39" s="4">
        <f t="shared" si="3"/>
        <v>49.050888888888885</v>
      </c>
      <c r="O39" s="4">
        <f t="shared" si="4"/>
        <v>49.050888888888885</v>
      </c>
      <c r="P39" s="8">
        <f t="shared" si="5"/>
        <v>1.7836686868686866</v>
      </c>
      <c r="Q39" s="9">
        <f t="shared" si="6"/>
        <v>0.43322424242424229</v>
      </c>
      <c r="S39" s="9">
        <f t="shared" si="7"/>
        <v>1.0412121212121213</v>
      </c>
    </row>
    <row r="40" spans="1:19" s="2" customFormat="1" x14ac:dyDescent="0.25">
      <c r="A40" s="3">
        <v>10.3</v>
      </c>
      <c r="B40" s="49" t="s">
        <v>23</v>
      </c>
      <c r="C40" s="3" t="s">
        <v>22</v>
      </c>
      <c r="D40" s="3" t="s">
        <v>19</v>
      </c>
      <c r="E40" s="3">
        <v>30</v>
      </c>
      <c r="F40" s="3" t="s">
        <v>9</v>
      </c>
      <c r="G40" s="3">
        <v>100</v>
      </c>
      <c r="H40" s="3">
        <v>1</v>
      </c>
      <c r="I40" s="7">
        <f>IF($F40="A",'Belt Cost'!$E$12,'Belt Cost'!$E$22)</f>
        <v>0.36055555555555557</v>
      </c>
      <c r="J40" s="4">
        <f t="shared" si="0"/>
        <v>36.055555555555557</v>
      </c>
      <c r="K40" s="4">
        <f t="shared" si="1"/>
        <v>36.055555555555557</v>
      </c>
      <c r="L40" s="8">
        <f t="shared" si="2"/>
        <v>1.2018518518518519</v>
      </c>
      <c r="M40" s="7">
        <f>IF($F40="A",'Belt Cost'!$F$12,'Belt Cost'!$F$22)</f>
        <v>0.47622222222222221</v>
      </c>
      <c r="N40" s="4">
        <f t="shared" si="3"/>
        <v>47.62222222222222</v>
      </c>
      <c r="O40" s="4">
        <f t="shared" si="4"/>
        <v>47.62222222222222</v>
      </c>
      <c r="P40" s="8">
        <f t="shared" si="5"/>
        <v>1.5874074074074074</v>
      </c>
      <c r="Q40" s="9">
        <f t="shared" si="6"/>
        <v>0.38555555555555543</v>
      </c>
      <c r="S40" s="9">
        <f t="shared" si="7"/>
        <v>0.95444444444444443</v>
      </c>
    </row>
    <row r="41" spans="1:19" s="2" customFormat="1" x14ac:dyDescent="0.25">
      <c r="A41" s="3">
        <v>10.6</v>
      </c>
      <c r="B41" s="49" t="s">
        <v>17</v>
      </c>
      <c r="C41" s="3" t="s">
        <v>22</v>
      </c>
      <c r="D41" s="3" t="s">
        <v>20</v>
      </c>
      <c r="E41" s="3">
        <v>30</v>
      </c>
      <c r="F41" s="3" t="s">
        <v>9</v>
      </c>
      <c r="G41" s="3">
        <v>103</v>
      </c>
      <c r="H41" s="3">
        <v>1</v>
      </c>
      <c r="I41" s="7">
        <f>IF($F41="A",'Belt Cost'!$E$12,'Belt Cost'!$E$22)</f>
        <v>0.36055555555555557</v>
      </c>
      <c r="J41" s="4">
        <f t="shared" ref="J41:J58" si="8">I41*G41</f>
        <v>37.137222222222221</v>
      </c>
      <c r="K41" s="4">
        <f t="shared" ref="K41:K58" si="9">J41*H41</f>
        <v>37.137222222222221</v>
      </c>
      <c r="L41" s="8">
        <f t="shared" ref="L41:L58" si="10">K41/$E41</f>
        <v>1.2379074074074075</v>
      </c>
      <c r="M41" s="7">
        <f>IF($F41="A",'Belt Cost'!$F$12,'Belt Cost'!$F$22)</f>
        <v>0.47622222222222221</v>
      </c>
      <c r="N41" s="4">
        <f t="shared" ref="N41:N58" si="11">M41*G41</f>
        <v>49.050888888888885</v>
      </c>
      <c r="O41" s="4">
        <f t="shared" ref="O41:O58" si="12">N41*H41</f>
        <v>49.050888888888885</v>
      </c>
      <c r="P41" s="8">
        <f t="shared" ref="P41:P58" si="13">O41/E41</f>
        <v>1.6350296296296294</v>
      </c>
      <c r="Q41" s="9">
        <f t="shared" ref="Q41:Q58" si="14">P41-L41</f>
        <v>0.39712222222222193</v>
      </c>
      <c r="S41" s="9">
        <f t="shared" ref="S41:S58" si="15">$U$4*H41/$E41</f>
        <v>0.95444444444444443</v>
      </c>
    </row>
    <row r="42" spans="1:19" s="2" customFormat="1" x14ac:dyDescent="0.25">
      <c r="A42" s="3">
        <v>10.3</v>
      </c>
      <c r="B42" s="49" t="s">
        <v>17</v>
      </c>
      <c r="C42" s="3" t="s">
        <v>22</v>
      </c>
      <c r="D42" s="3" t="s">
        <v>21</v>
      </c>
      <c r="E42" s="3">
        <v>35</v>
      </c>
      <c r="F42" s="3" t="s">
        <v>9</v>
      </c>
      <c r="G42" s="3">
        <v>100</v>
      </c>
      <c r="H42" s="3">
        <v>1</v>
      </c>
      <c r="I42" s="7">
        <f>IF($F42="A",'Belt Cost'!$E$12,'Belt Cost'!$E$22)</f>
        <v>0.36055555555555557</v>
      </c>
      <c r="J42" s="4">
        <f t="shared" si="8"/>
        <v>36.055555555555557</v>
      </c>
      <c r="K42" s="4">
        <f t="shared" si="9"/>
        <v>36.055555555555557</v>
      </c>
      <c r="L42" s="8">
        <f t="shared" si="10"/>
        <v>1.0301587301587303</v>
      </c>
      <c r="M42" s="7">
        <f>IF($F42="A",'Belt Cost'!$F$12,'Belt Cost'!$F$22)</f>
        <v>0.47622222222222221</v>
      </c>
      <c r="N42" s="4">
        <f t="shared" si="11"/>
        <v>47.62222222222222</v>
      </c>
      <c r="O42" s="4">
        <f t="shared" si="12"/>
        <v>47.62222222222222</v>
      </c>
      <c r="P42" s="8">
        <f t="shared" si="13"/>
        <v>1.3606349206349206</v>
      </c>
      <c r="Q42" s="9">
        <f t="shared" si="14"/>
        <v>0.33047619047619037</v>
      </c>
      <c r="S42" s="9">
        <f t="shared" si="15"/>
        <v>0.8180952380952381</v>
      </c>
    </row>
    <row r="43" spans="1:19" s="2" customFormat="1" x14ac:dyDescent="0.25">
      <c r="A43" s="3">
        <v>10.3</v>
      </c>
      <c r="B43" s="49" t="s">
        <v>17</v>
      </c>
      <c r="C43" s="3" t="s">
        <v>22</v>
      </c>
      <c r="D43" s="3" t="s">
        <v>19</v>
      </c>
      <c r="E43" s="3">
        <v>35</v>
      </c>
      <c r="F43" s="3" t="s">
        <v>9</v>
      </c>
      <c r="G43" s="3">
        <v>103</v>
      </c>
      <c r="H43" s="3">
        <v>1</v>
      </c>
      <c r="I43" s="7">
        <f>IF($F43="A",'Belt Cost'!$E$12,'Belt Cost'!$E$22)</f>
        <v>0.36055555555555557</v>
      </c>
      <c r="J43" s="4">
        <f t="shared" si="8"/>
        <v>37.137222222222221</v>
      </c>
      <c r="K43" s="4">
        <f t="shared" si="9"/>
        <v>37.137222222222221</v>
      </c>
      <c r="L43" s="8">
        <f t="shared" si="10"/>
        <v>1.061063492063492</v>
      </c>
      <c r="M43" s="7">
        <f>IF($F43="A",'Belt Cost'!$F$12,'Belt Cost'!$F$22)</f>
        <v>0.47622222222222221</v>
      </c>
      <c r="N43" s="4">
        <f t="shared" si="11"/>
        <v>49.050888888888885</v>
      </c>
      <c r="O43" s="4">
        <f t="shared" si="12"/>
        <v>49.050888888888885</v>
      </c>
      <c r="P43" s="8">
        <f t="shared" si="13"/>
        <v>1.4014539682539682</v>
      </c>
      <c r="Q43" s="9">
        <f t="shared" si="14"/>
        <v>0.34039047619047613</v>
      </c>
      <c r="S43" s="9">
        <f t="shared" si="15"/>
        <v>0.8180952380952381</v>
      </c>
    </row>
    <row r="44" spans="1:19" s="2" customFormat="1" x14ac:dyDescent="0.25">
      <c r="A44" s="3">
        <v>10.5</v>
      </c>
      <c r="B44" s="49" t="s">
        <v>17</v>
      </c>
      <c r="C44" s="3" t="s">
        <v>22</v>
      </c>
      <c r="D44" s="3" t="s">
        <v>20</v>
      </c>
      <c r="E44" s="3">
        <v>35</v>
      </c>
      <c r="F44" s="3" t="s">
        <v>9</v>
      </c>
      <c r="G44" s="3">
        <v>103</v>
      </c>
      <c r="H44" s="3">
        <v>1</v>
      </c>
      <c r="I44" s="7">
        <f>IF($F44="A",'Belt Cost'!$E$12,'Belt Cost'!$E$22)</f>
        <v>0.36055555555555557</v>
      </c>
      <c r="J44" s="4">
        <f t="shared" si="8"/>
        <v>37.137222222222221</v>
      </c>
      <c r="K44" s="4">
        <f t="shared" si="9"/>
        <v>37.137222222222221</v>
      </c>
      <c r="L44" s="8">
        <f t="shared" si="10"/>
        <v>1.061063492063492</v>
      </c>
      <c r="M44" s="7">
        <f>IF($F44="A",'Belt Cost'!$F$12,'Belt Cost'!$F$22)</f>
        <v>0.47622222222222221</v>
      </c>
      <c r="N44" s="4">
        <f t="shared" si="11"/>
        <v>49.050888888888885</v>
      </c>
      <c r="O44" s="4">
        <f t="shared" si="12"/>
        <v>49.050888888888885</v>
      </c>
      <c r="P44" s="8">
        <f t="shared" si="13"/>
        <v>1.4014539682539682</v>
      </c>
      <c r="Q44" s="9">
        <f t="shared" si="14"/>
        <v>0.34039047619047613</v>
      </c>
      <c r="S44" s="9">
        <f t="shared" si="15"/>
        <v>0.8180952380952381</v>
      </c>
    </row>
    <row r="45" spans="1:19" s="2" customFormat="1" x14ac:dyDescent="0.25">
      <c r="A45" s="3">
        <v>10.3</v>
      </c>
      <c r="B45" s="49" t="s">
        <v>17</v>
      </c>
      <c r="C45" s="3" t="s">
        <v>22</v>
      </c>
      <c r="D45" s="3" t="s">
        <v>19</v>
      </c>
      <c r="E45" s="3">
        <v>40</v>
      </c>
      <c r="F45" s="3" t="s">
        <v>9</v>
      </c>
      <c r="G45" s="3">
        <v>95</v>
      </c>
      <c r="H45" s="3">
        <v>2</v>
      </c>
      <c r="I45" s="7">
        <f>IF($F45="A",'Belt Cost'!$E$12,'Belt Cost'!$E$22)</f>
        <v>0.36055555555555557</v>
      </c>
      <c r="J45" s="4">
        <f t="shared" si="8"/>
        <v>34.25277777777778</v>
      </c>
      <c r="K45" s="4">
        <f t="shared" si="9"/>
        <v>68.50555555555556</v>
      </c>
      <c r="L45" s="8">
        <f t="shared" si="10"/>
        <v>1.712638888888889</v>
      </c>
      <c r="M45" s="7">
        <f>IF($F45="A",'Belt Cost'!$F$12,'Belt Cost'!$F$22)</f>
        <v>0.47622222222222221</v>
      </c>
      <c r="N45" s="4">
        <f t="shared" si="11"/>
        <v>45.24111111111111</v>
      </c>
      <c r="O45" s="4">
        <f t="shared" si="12"/>
        <v>90.482222222222219</v>
      </c>
      <c r="P45" s="8">
        <f t="shared" si="13"/>
        <v>2.2620555555555555</v>
      </c>
      <c r="Q45" s="9">
        <f t="shared" si="14"/>
        <v>0.54941666666666644</v>
      </c>
      <c r="S45" s="9">
        <f t="shared" si="15"/>
        <v>1.4316666666666666</v>
      </c>
    </row>
    <row r="46" spans="1:19" s="2" customFormat="1" x14ac:dyDescent="0.25">
      <c r="A46" s="3">
        <v>11</v>
      </c>
      <c r="B46" s="49" t="s">
        <v>17</v>
      </c>
      <c r="C46" s="3" t="s">
        <v>22</v>
      </c>
      <c r="D46" s="3" t="s">
        <v>20</v>
      </c>
      <c r="E46" s="3">
        <v>40</v>
      </c>
      <c r="F46" s="3" t="s">
        <v>9</v>
      </c>
      <c r="G46" s="3">
        <v>97</v>
      </c>
      <c r="H46" s="3">
        <v>2</v>
      </c>
      <c r="I46" s="7">
        <f>IF($F46="A",'Belt Cost'!$E$12,'Belt Cost'!$E$22)</f>
        <v>0.36055555555555557</v>
      </c>
      <c r="J46" s="4">
        <f t="shared" si="8"/>
        <v>34.973888888888894</v>
      </c>
      <c r="K46" s="4">
        <f t="shared" si="9"/>
        <v>69.947777777777787</v>
      </c>
      <c r="L46" s="8">
        <f t="shared" si="10"/>
        <v>1.7486944444444448</v>
      </c>
      <c r="M46" s="7">
        <f>IF($F46="A",'Belt Cost'!$F$12,'Belt Cost'!$F$22)</f>
        <v>0.47622222222222221</v>
      </c>
      <c r="N46" s="4">
        <f t="shared" si="11"/>
        <v>46.193555555555555</v>
      </c>
      <c r="O46" s="4">
        <f t="shared" si="12"/>
        <v>92.387111111111111</v>
      </c>
      <c r="P46" s="8">
        <f t="shared" si="13"/>
        <v>2.3096777777777779</v>
      </c>
      <c r="Q46" s="9">
        <f t="shared" si="14"/>
        <v>0.56098333333333317</v>
      </c>
      <c r="S46" s="9">
        <f t="shared" si="15"/>
        <v>1.4316666666666666</v>
      </c>
    </row>
    <row r="47" spans="1:19" s="2" customFormat="1" x14ac:dyDescent="0.25">
      <c r="A47" s="3">
        <v>10.3</v>
      </c>
      <c r="B47" s="49" t="s">
        <v>17</v>
      </c>
      <c r="C47" s="3" t="s">
        <v>22</v>
      </c>
      <c r="D47" s="3" t="s">
        <v>21</v>
      </c>
      <c r="E47" s="3">
        <v>50</v>
      </c>
      <c r="F47" s="3" t="s">
        <v>9</v>
      </c>
      <c r="G47" s="3">
        <v>95</v>
      </c>
      <c r="H47" s="3">
        <v>2</v>
      </c>
      <c r="I47" s="7">
        <f>IF($F47="A",'Belt Cost'!$E$12,'Belt Cost'!$E$22)</f>
        <v>0.36055555555555557</v>
      </c>
      <c r="J47" s="4">
        <f t="shared" si="8"/>
        <v>34.25277777777778</v>
      </c>
      <c r="K47" s="4">
        <f t="shared" si="9"/>
        <v>68.50555555555556</v>
      </c>
      <c r="L47" s="8">
        <f t="shared" si="10"/>
        <v>1.3701111111111113</v>
      </c>
      <c r="M47" s="7">
        <f>IF($F47="A",'Belt Cost'!$F$12,'Belt Cost'!$F$22)</f>
        <v>0.47622222222222221</v>
      </c>
      <c r="N47" s="4">
        <f t="shared" si="11"/>
        <v>45.24111111111111</v>
      </c>
      <c r="O47" s="4">
        <f t="shared" si="12"/>
        <v>90.482222222222219</v>
      </c>
      <c r="P47" s="8">
        <f t="shared" si="13"/>
        <v>1.8096444444444444</v>
      </c>
      <c r="Q47" s="9">
        <f t="shared" si="14"/>
        <v>0.43953333333333311</v>
      </c>
      <c r="S47" s="9">
        <f t="shared" si="15"/>
        <v>1.1453333333333333</v>
      </c>
    </row>
    <row r="48" spans="1:19" s="2" customFormat="1" x14ac:dyDescent="0.25">
      <c r="A48" s="3">
        <v>10.3</v>
      </c>
      <c r="B48" s="49" t="s">
        <v>17</v>
      </c>
      <c r="C48" s="3" t="s">
        <v>22</v>
      </c>
      <c r="D48" s="3" t="s">
        <v>19</v>
      </c>
      <c r="E48" s="3">
        <v>50</v>
      </c>
      <c r="F48" s="3" t="s">
        <v>9</v>
      </c>
      <c r="G48" s="3">
        <v>97</v>
      </c>
      <c r="H48" s="3">
        <v>2</v>
      </c>
      <c r="I48" s="7">
        <f>IF($F48="A",'Belt Cost'!$E$12,'Belt Cost'!$E$22)</f>
        <v>0.36055555555555557</v>
      </c>
      <c r="J48" s="4">
        <f t="shared" si="8"/>
        <v>34.973888888888894</v>
      </c>
      <c r="K48" s="4">
        <f t="shared" si="9"/>
        <v>69.947777777777787</v>
      </c>
      <c r="L48" s="8">
        <f t="shared" si="10"/>
        <v>1.3989555555555557</v>
      </c>
      <c r="M48" s="7">
        <f>IF($F48="A",'Belt Cost'!$F$12,'Belt Cost'!$F$22)</f>
        <v>0.47622222222222221</v>
      </c>
      <c r="N48" s="4">
        <f t="shared" si="11"/>
        <v>46.193555555555555</v>
      </c>
      <c r="O48" s="4">
        <f t="shared" si="12"/>
        <v>92.387111111111111</v>
      </c>
      <c r="P48" s="8">
        <f t="shared" si="13"/>
        <v>1.8477422222222222</v>
      </c>
      <c r="Q48" s="9">
        <f t="shared" si="14"/>
        <v>0.44878666666666645</v>
      </c>
      <c r="S48" s="9">
        <f t="shared" si="15"/>
        <v>1.1453333333333333</v>
      </c>
    </row>
    <row r="49" spans="1:19" s="2" customFormat="1" x14ac:dyDescent="0.25">
      <c r="A49" s="3">
        <v>10.4</v>
      </c>
      <c r="B49" s="49" t="s">
        <v>17</v>
      </c>
      <c r="C49" s="3" t="s">
        <v>22</v>
      </c>
      <c r="D49" s="3" t="s">
        <v>20</v>
      </c>
      <c r="E49" s="3">
        <v>50</v>
      </c>
      <c r="F49" s="3" t="s">
        <v>9</v>
      </c>
      <c r="G49" s="3">
        <v>97</v>
      </c>
      <c r="H49" s="3">
        <v>2</v>
      </c>
      <c r="I49" s="7">
        <f>IF($F49="A",'Belt Cost'!$E$12,'Belt Cost'!$E$22)</f>
        <v>0.36055555555555557</v>
      </c>
      <c r="J49" s="4">
        <f t="shared" si="8"/>
        <v>34.973888888888894</v>
      </c>
      <c r="K49" s="4">
        <f t="shared" si="9"/>
        <v>69.947777777777787</v>
      </c>
      <c r="L49" s="8">
        <f t="shared" si="10"/>
        <v>1.3989555555555557</v>
      </c>
      <c r="M49" s="7">
        <f>IF($F49="A",'Belt Cost'!$F$12,'Belt Cost'!$F$22)</f>
        <v>0.47622222222222221</v>
      </c>
      <c r="N49" s="4">
        <f t="shared" si="11"/>
        <v>46.193555555555555</v>
      </c>
      <c r="O49" s="4">
        <f t="shared" si="12"/>
        <v>92.387111111111111</v>
      </c>
      <c r="P49" s="8">
        <f t="shared" si="13"/>
        <v>1.8477422222222222</v>
      </c>
      <c r="Q49" s="9">
        <f t="shared" si="14"/>
        <v>0.44878666666666645</v>
      </c>
      <c r="S49" s="9">
        <f t="shared" si="15"/>
        <v>1.1453333333333333</v>
      </c>
    </row>
    <row r="50" spans="1:19" s="2" customFormat="1" x14ac:dyDescent="0.25">
      <c r="A50" s="3"/>
      <c r="B50" s="49" t="s">
        <v>17</v>
      </c>
      <c r="C50" s="3" t="s">
        <v>22</v>
      </c>
      <c r="D50" s="3" t="s">
        <v>19</v>
      </c>
      <c r="E50" s="3">
        <v>27.5</v>
      </c>
      <c r="F50" s="3" t="s">
        <v>9</v>
      </c>
      <c r="G50" s="3">
        <v>100</v>
      </c>
      <c r="H50" s="3">
        <v>1</v>
      </c>
      <c r="I50" s="7">
        <f>IF($F50="A",'Belt Cost'!$E$12,'Belt Cost'!$E$22)</f>
        <v>0.36055555555555557</v>
      </c>
      <c r="J50" s="4">
        <f t="shared" si="8"/>
        <v>36.055555555555557</v>
      </c>
      <c r="K50" s="4">
        <f t="shared" si="9"/>
        <v>36.055555555555557</v>
      </c>
      <c r="L50" s="8">
        <f t="shared" si="10"/>
        <v>1.3111111111111111</v>
      </c>
      <c r="M50" s="7">
        <f>IF($F50="A",'Belt Cost'!$F$12,'Belt Cost'!$F$22)</f>
        <v>0.47622222222222221</v>
      </c>
      <c r="N50" s="4">
        <f t="shared" si="11"/>
        <v>47.62222222222222</v>
      </c>
      <c r="O50" s="4">
        <f t="shared" si="12"/>
        <v>47.62222222222222</v>
      </c>
      <c r="P50" s="8">
        <f t="shared" si="13"/>
        <v>1.7317171717171715</v>
      </c>
      <c r="Q50" s="9">
        <f t="shared" si="14"/>
        <v>0.42060606060606043</v>
      </c>
      <c r="S50" s="9">
        <f t="shared" si="15"/>
        <v>1.0412121212121213</v>
      </c>
    </row>
    <row r="51" spans="1:19" s="2" customFormat="1" x14ac:dyDescent="0.25">
      <c r="A51" s="3"/>
      <c r="B51" s="49" t="s">
        <v>17</v>
      </c>
      <c r="C51" s="3" t="s">
        <v>22</v>
      </c>
      <c r="D51" s="3" t="s">
        <v>20</v>
      </c>
      <c r="E51" s="3">
        <v>27.5</v>
      </c>
      <c r="F51" s="3" t="s">
        <v>9</v>
      </c>
      <c r="G51" s="3">
        <v>103</v>
      </c>
      <c r="H51" s="3">
        <v>1</v>
      </c>
      <c r="I51" s="7">
        <f>IF($F51="A",'Belt Cost'!$E$12,'Belt Cost'!$E$22)</f>
        <v>0.36055555555555557</v>
      </c>
      <c r="J51" s="4">
        <f t="shared" si="8"/>
        <v>37.137222222222221</v>
      </c>
      <c r="K51" s="4">
        <f t="shared" si="9"/>
        <v>37.137222222222221</v>
      </c>
      <c r="L51" s="8">
        <f t="shared" si="10"/>
        <v>1.3504444444444443</v>
      </c>
      <c r="M51" s="7">
        <f>IF($F51="A",'Belt Cost'!$F$12,'Belt Cost'!$F$22)</f>
        <v>0.47622222222222221</v>
      </c>
      <c r="N51" s="4">
        <f t="shared" si="11"/>
        <v>49.050888888888885</v>
      </c>
      <c r="O51" s="4">
        <f t="shared" si="12"/>
        <v>49.050888888888885</v>
      </c>
      <c r="P51" s="8">
        <f t="shared" si="13"/>
        <v>1.7836686868686866</v>
      </c>
      <c r="Q51" s="9">
        <f t="shared" si="14"/>
        <v>0.43322424242424229</v>
      </c>
      <c r="S51" s="9">
        <f t="shared" si="15"/>
        <v>1.0412121212121213</v>
      </c>
    </row>
    <row r="52" spans="1:19" s="2" customFormat="1" x14ac:dyDescent="0.25">
      <c r="A52" s="3"/>
      <c r="B52" s="49" t="s">
        <v>23</v>
      </c>
      <c r="C52" s="3" t="s">
        <v>22</v>
      </c>
      <c r="D52" s="3" t="s">
        <v>19</v>
      </c>
      <c r="E52" s="3">
        <v>30</v>
      </c>
      <c r="F52" s="3" t="s">
        <v>9</v>
      </c>
      <c r="G52" s="3">
        <v>100</v>
      </c>
      <c r="H52" s="3">
        <v>1</v>
      </c>
      <c r="I52" s="7">
        <f>IF($F52="A",'Belt Cost'!$E$12,'Belt Cost'!$E$22)</f>
        <v>0.36055555555555557</v>
      </c>
      <c r="J52" s="4">
        <f t="shared" si="8"/>
        <v>36.055555555555557</v>
      </c>
      <c r="K52" s="4">
        <f t="shared" si="9"/>
        <v>36.055555555555557</v>
      </c>
      <c r="L52" s="8">
        <f t="shared" si="10"/>
        <v>1.2018518518518519</v>
      </c>
      <c r="M52" s="7">
        <f>IF($F52="A",'Belt Cost'!$F$12,'Belt Cost'!$F$22)</f>
        <v>0.47622222222222221</v>
      </c>
      <c r="N52" s="4">
        <f t="shared" si="11"/>
        <v>47.62222222222222</v>
      </c>
      <c r="O52" s="4">
        <f t="shared" si="12"/>
        <v>47.62222222222222</v>
      </c>
      <c r="P52" s="8">
        <f t="shared" si="13"/>
        <v>1.5874074074074074</v>
      </c>
      <c r="Q52" s="9">
        <f t="shared" si="14"/>
        <v>0.38555555555555543</v>
      </c>
      <c r="S52" s="9">
        <f t="shared" si="15"/>
        <v>0.95444444444444443</v>
      </c>
    </row>
    <row r="53" spans="1:19" s="2" customFormat="1" x14ac:dyDescent="0.25">
      <c r="A53" s="3"/>
      <c r="B53" s="49" t="s">
        <v>17</v>
      </c>
      <c r="C53" s="3" t="s">
        <v>22</v>
      </c>
      <c r="D53" s="3" t="s">
        <v>20</v>
      </c>
      <c r="E53" s="3">
        <v>30</v>
      </c>
      <c r="F53" s="3" t="s">
        <v>9</v>
      </c>
      <c r="G53" s="3">
        <v>103</v>
      </c>
      <c r="H53" s="3">
        <v>1</v>
      </c>
      <c r="I53" s="7">
        <f>IF($F53="A",'Belt Cost'!$E$12,'Belt Cost'!$E$22)</f>
        <v>0.36055555555555557</v>
      </c>
      <c r="J53" s="4">
        <f t="shared" si="8"/>
        <v>37.137222222222221</v>
      </c>
      <c r="K53" s="4">
        <f t="shared" si="9"/>
        <v>37.137222222222221</v>
      </c>
      <c r="L53" s="8">
        <f t="shared" si="10"/>
        <v>1.2379074074074075</v>
      </c>
      <c r="M53" s="7">
        <f>IF($F53="A",'Belt Cost'!$F$12,'Belt Cost'!$F$22)</f>
        <v>0.47622222222222221</v>
      </c>
      <c r="N53" s="4">
        <f t="shared" si="11"/>
        <v>49.050888888888885</v>
      </c>
      <c r="O53" s="4">
        <f t="shared" si="12"/>
        <v>49.050888888888885</v>
      </c>
      <c r="P53" s="8">
        <f t="shared" si="13"/>
        <v>1.6350296296296294</v>
      </c>
      <c r="Q53" s="9">
        <f t="shared" si="14"/>
        <v>0.39712222222222193</v>
      </c>
      <c r="S53" s="9">
        <f t="shared" si="15"/>
        <v>0.95444444444444443</v>
      </c>
    </row>
    <row r="54" spans="1:19" s="2" customFormat="1" x14ac:dyDescent="0.25">
      <c r="A54" s="3"/>
      <c r="B54" s="49" t="s">
        <v>17</v>
      </c>
      <c r="C54" s="3" t="s">
        <v>22</v>
      </c>
      <c r="D54" s="3" t="s">
        <v>21</v>
      </c>
      <c r="E54" s="3">
        <v>35</v>
      </c>
      <c r="F54" s="3" t="s">
        <v>9</v>
      </c>
      <c r="G54" s="3">
        <v>100</v>
      </c>
      <c r="H54" s="3">
        <v>1</v>
      </c>
      <c r="I54" s="7">
        <f>IF($F54="A",'Belt Cost'!$E$12,'Belt Cost'!$E$22)</f>
        <v>0.36055555555555557</v>
      </c>
      <c r="J54" s="4">
        <f t="shared" si="8"/>
        <v>36.055555555555557</v>
      </c>
      <c r="K54" s="4">
        <f t="shared" si="9"/>
        <v>36.055555555555557</v>
      </c>
      <c r="L54" s="8">
        <f t="shared" si="10"/>
        <v>1.0301587301587303</v>
      </c>
      <c r="M54" s="7">
        <f>IF($F54="A",'Belt Cost'!$F$12,'Belt Cost'!$F$22)</f>
        <v>0.47622222222222221</v>
      </c>
      <c r="N54" s="4">
        <f t="shared" si="11"/>
        <v>47.62222222222222</v>
      </c>
      <c r="O54" s="4">
        <f t="shared" si="12"/>
        <v>47.62222222222222</v>
      </c>
      <c r="P54" s="8">
        <f t="shared" si="13"/>
        <v>1.3606349206349206</v>
      </c>
      <c r="Q54" s="9">
        <f t="shared" si="14"/>
        <v>0.33047619047619037</v>
      </c>
      <c r="S54" s="9">
        <f t="shared" si="15"/>
        <v>0.8180952380952381</v>
      </c>
    </row>
    <row r="55" spans="1:19" s="2" customFormat="1" x14ac:dyDescent="0.25">
      <c r="A55" s="3"/>
      <c r="B55" s="49" t="s">
        <v>17</v>
      </c>
      <c r="C55" s="3" t="s">
        <v>22</v>
      </c>
      <c r="D55" s="3" t="s">
        <v>19</v>
      </c>
      <c r="E55" s="3">
        <v>35</v>
      </c>
      <c r="F55" s="3" t="s">
        <v>9</v>
      </c>
      <c r="G55" s="3">
        <v>103</v>
      </c>
      <c r="H55" s="3">
        <v>1</v>
      </c>
      <c r="I55" s="7">
        <f>IF($F55="A",'Belt Cost'!$E$12,'Belt Cost'!$E$22)</f>
        <v>0.36055555555555557</v>
      </c>
      <c r="J55" s="4">
        <f t="shared" si="8"/>
        <v>37.137222222222221</v>
      </c>
      <c r="K55" s="4">
        <f t="shared" si="9"/>
        <v>37.137222222222221</v>
      </c>
      <c r="L55" s="8">
        <f t="shared" si="10"/>
        <v>1.061063492063492</v>
      </c>
      <c r="M55" s="7">
        <f>IF($F55="A",'Belt Cost'!$F$12,'Belt Cost'!$F$22)</f>
        <v>0.47622222222222221</v>
      </c>
      <c r="N55" s="4">
        <f t="shared" si="11"/>
        <v>49.050888888888885</v>
      </c>
      <c r="O55" s="4">
        <f t="shared" si="12"/>
        <v>49.050888888888885</v>
      </c>
      <c r="P55" s="8">
        <f t="shared" si="13"/>
        <v>1.4014539682539682</v>
      </c>
      <c r="Q55" s="9">
        <f t="shared" si="14"/>
        <v>0.34039047619047613</v>
      </c>
      <c r="S55" s="9">
        <f t="shared" si="15"/>
        <v>0.8180952380952381</v>
      </c>
    </row>
    <row r="56" spans="1:19" s="2" customFormat="1" x14ac:dyDescent="0.25">
      <c r="A56" s="3"/>
      <c r="B56" s="49" t="s">
        <v>17</v>
      </c>
      <c r="C56" s="3" t="s">
        <v>22</v>
      </c>
      <c r="D56" s="3" t="s">
        <v>20</v>
      </c>
      <c r="E56" s="3">
        <v>35</v>
      </c>
      <c r="F56" s="3" t="s">
        <v>9</v>
      </c>
      <c r="G56" s="3">
        <v>103</v>
      </c>
      <c r="H56" s="3">
        <v>1</v>
      </c>
      <c r="I56" s="7">
        <f>IF($F56="A",'Belt Cost'!$E$12,'Belt Cost'!$E$22)</f>
        <v>0.36055555555555557</v>
      </c>
      <c r="J56" s="4">
        <f t="shared" si="8"/>
        <v>37.137222222222221</v>
      </c>
      <c r="K56" s="4">
        <f t="shared" si="9"/>
        <v>37.137222222222221</v>
      </c>
      <c r="L56" s="8">
        <f t="shared" si="10"/>
        <v>1.061063492063492</v>
      </c>
      <c r="M56" s="7">
        <f>IF($F56="A",'Belt Cost'!$F$12,'Belt Cost'!$F$22)</f>
        <v>0.47622222222222221</v>
      </c>
      <c r="N56" s="4">
        <f t="shared" si="11"/>
        <v>49.050888888888885</v>
      </c>
      <c r="O56" s="4">
        <f t="shared" si="12"/>
        <v>49.050888888888885</v>
      </c>
      <c r="P56" s="8">
        <f t="shared" si="13"/>
        <v>1.4014539682539682</v>
      </c>
      <c r="Q56" s="9">
        <f t="shared" si="14"/>
        <v>0.34039047619047613</v>
      </c>
      <c r="S56" s="9">
        <f t="shared" si="15"/>
        <v>0.8180952380952381</v>
      </c>
    </row>
    <row r="57" spans="1:19" s="2" customFormat="1" x14ac:dyDescent="0.25">
      <c r="A57" s="3"/>
      <c r="B57" s="49" t="s">
        <v>17</v>
      </c>
      <c r="C57" s="3" t="s">
        <v>22</v>
      </c>
      <c r="D57" s="3" t="s">
        <v>19</v>
      </c>
      <c r="E57" s="3">
        <v>40</v>
      </c>
      <c r="F57" s="3" t="s">
        <v>9</v>
      </c>
      <c r="G57" s="3">
        <v>95</v>
      </c>
      <c r="H57" s="3">
        <v>2</v>
      </c>
      <c r="I57" s="7">
        <f>IF($F57="A",'Belt Cost'!$E$12,'Belt Cost'!$E$22)</f>
        <v>0.36055555555555557</v>
      </c>
      <c r="J57" s="4">
        <f t="shared" si="8"/>
        <v>34.25277777777778</v>
      </c>
      <c r="K57" s="4">
        <f t="shared" si="9"/>
        <v>68.50555555555556</v>
      </c>
      <c r="L57" s="8">
        <f t="shared" si="10"/>
        <v>1.712638888888889</v>
      </c>
      <c r="M57" s="7">
        <f>IF($F57="A",'Belt Cost'!$F$12,'Belt Cost'!$F$22)</f>
        <v>0.47622222222222221</v>
      </c>
      <c r="N57" s="4">
        <f t="shared" si="11"/>
        <v>45.24111111111111</v>
      </c>
      <c r="O57" s="4">
        <f t="shared" si="12"/>
        <v>90.482222222222219</v>
      </c>
      <c r="P57" s="8">
        <f t="shared" si="13"/>
        <v>2.2620555555555555</v>
      </c>
      <c r="Q57" s="9">
        <f t="shared" si="14"/>
        <v>0.54941666666666644</v>
      </c>
      <c r="S57" s="9">
        <f t="shared" si="15"/>
        <v>1.4316666666666666</v>
      </c>
    </row>
    <row r="58" spans="1:19" s="2" customFormat="1" x14ac:dyDescent="0.25">
      <c r="A58" s="3"/>
      <c r="B58" s="49" t="s">
        <v>17</v>
      </c>
      <c r="C58" s="3" t="s">
        <v>22</v>
      </c>
      <c r="D58" s="3" t="s">
        <v>20</v>
      </c>
      <c r="E58" s="3">
        <v>40</v>
      </c>
      <c r="F58" s="3" t="s">
        <v>9</v>
      </c>
      <c r="G58" s="3">
        <v>97</v>
      </c>
      <c r="H58" s="3">
        <v>2</v>
      </c>
      <c r="I58" s="7">
        <f>IF($F58="A",'Belt Cost'!$E$12,'Belt Cost'!$E$22)</f>
        <v>0.36055555555555557</v>
      </c>
      <c r="J58" s="4">
        <f t="shared" si="8"/>
        <v>34.973888888888894</v>
      </c>
      <c r="K58" s="4">
        <f t="shared" si="9"/>
        <v>69.947777777777787</v>
      </c>
      <c r="L58" s="8">
        <f t="shared" si="10"/>
        <v>1.7486944444444448</v>
      </c>
      <c r="M58" s="7">
        <f>IF($F58="A",'Belt Cost'!$F$12,'Belt Cost'!$F$22)</f>
        <v>0.47622222222222221</v>
      </c>
      <c r="N58" s="4">
        <f t="shared" si="11"/>
        <v>46.193555555555555</v>
      </c>
      <c r="O58" s="4">
        <f t="shared" si="12"/>
        <v>92.387111111111111</v>
      </c>
      <c r="P58" s="8">
        <f t="shared" si="13"/>
        <v>2.3096777777777779</v>
      </c>
      <c r="Q58" s="9">
        <f t="shared" si="14"/>
        <v>0.56098333333333317</v>
      </c>
      <c r="S58" s="9">
        <f t="shared" si="15"/>
        <v>1.4316666666666666</v>
      </c>
    </row>
  </sheetData>
  <autoFilter ref="B8:S58" xr:uid="{CBEAEC1A-8BE1-4CFF-8FCE-C1E3D2F41C81}"/>
  <sortState xmlns:xlrd2="http://schemas.microsoft.com/office/spreadsheetml/2017/richdata2" ref="B3:Q44">
    <sortCondition ref="E3:E44"/>
  </sortState>
  <mergeCells count="4">
    <mergeCell ref="B7:E7"/>
    <mergeCell ref="I7:L7"/>
    <mergeCell ref="M7:P7"/>
    <mergeCell ref="B4:G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AC7E3-D373-432C-853D-07211ECB0610}">
  <dimension ref="A1:G37"/>
  <sheetViews>
    <sheetView workbookViewId="0">
      <selection activeCell="L7" sqref="L7"/>
    </sheetView>
  </sheetViews>
  <sheetFormatPr defaultRowHeight="15" x14ac:dyDescent="0.25"/>
  <sheetData>
    <row r="1" spans="1:7" x14ac:dyDescent="0.25">
      <c r="A1">
        <v>9</v>
      </c>
      <c r="B1" t="s">
        <v>4</v>
      </c>
      <c r="C1" t="s">
        <v>5</v>
      </c>
      <c r="D1" t="s">
        <v>19</v>
      </c>
      <c r="E1">
        <v>7.5</v>
      </c>
      <c r="F1" t="s">
        <v>8</v>
      </c>
      <c r="G1">
        <v>53</v>
      </c>
    </row>
    <row r="2" spans="1:7" x14ac:dyDescent="0.25">
      <c r="A2">
        <v>9</v>
      </c>
      <c r="B2" t="s">
        <v>4</v>
      </c>
      <c r="C2" t="s">
        <v>5</v>
      </c>
      <c r="D2" t="s">
        <v>20</v>
      </c>
      <c r="E2">
        <v>7.5</v>
      </c>
      <c r="F2" t="s">
        <v>8</v>
      </c>
      <c r="G2">
        <v>66</v>
      </c>
    </row>
    <row r="3" spans="1:7" x14ac:dyDescent="0.25">
      <c r="A3">
        <v>9.1</v>
      </c>
      <c r="B3" t="s">
        <v>4</v>
      </c>
      <c r="C3" t="s">
        <v>10</v>
      </c>
      <c r="D3" t="s">
        <v>19</v>
      </c>
      <c r="E3">
        <v>7.5</v>
      </c>
      <c r="F3" t="s">
        <v>8</v>
      </c>
      <c r="G3">
        <v>48</v>
      </c>
    </row>
    <row r="4" spans="1:7" x14ac:dyDescent="0.25">
      <c r="A4">
        <v>12.5</v>
      </c>
      <c r="B4" t="s">
        <v>4</v>
      </c>
      <c r="C4" t="s">
        <v>12</v>
      </c>
      <c r="D4" t="s">
        <v>19</v>
      </c>
      <c r="E4">
        <v>7.5</v>
      </c>
      <c r="F4" t="s">
        <v>8</v>
      </c>
      <c r="G4">
        <v>63</v>
      </c>
    </row>
    <row r="5" spans="1:7" x14ac:dyDescent="0.25">
      <c r="A5">
        <v>9</v>
      </c>
      <c r="B5" t="s">
        <v>4</v>
      </c>
      <c r="C5" t="s">
        <v>5</v>
      </c>
      <c r="D5" t="s">
        <v>19</v>
      </c>
      <c r="E5">
        <v>10</v>
      </c>
      <c r="F5" t="s">
        <v>8</v>
      </c>
      <c r="G5">
        <v>49</v>
      </c>
    </row>
    <row r="6" spans="1:7" x14ac:dyDescent="0.25">
      <c r="A6">
        <v>9</v>
      </c>
      <c r="B6" t="s">
        <v>4</v>
      </c>
      <c r="C6" t="s">
        <v>5</v>
      </c>
      <c r="D6" t="s">
        <v>20</v>
      </c>
      <c r="E6">
        <v>10</v>
      </c>
      <c r="F6" t="s">
        <v>9</v>
      </c>
      <c r="G6">
        <v>48</v>
      </c>
    </row>
    <row r="7" spans="1:7" x14ac:dyDescent="0.25">
      <c r="A7">
        <v>9</v>
      </c>
      <c r="B7" t="s">
        <v>4</v>
      </c>
      <c r="C7" t="s">
        <v>10</v>
      </c>
      <c r="D7" t="s">
        <v>19</v>
      </c>
      <c r="E7">
        <v>10</v>
      </c>
      <c r="F7" t="s">
        <v>8</v>
      </c>
      <c r="G7">
        <v>48</v>
      </c>
    </row>
    <row r="8" spans="1:7" x14ac:dyDescent="0.25">
      <c r="A8">
        <v>12</v>
      </c>
      <c r="B8" t="s">
        <v>4</v>
      </c>
      <c r="C8" t="s">
        <v>12</v>
      </c>
      <c r="D8" t="s">
        <v>19</v>
      </c>
      <c r="E8">
        <v>10</v>
      </c>
      <c r="F8" t="s">
        <v>8</v>
      </c>
      <c r="G8">
        <v>63</v>
      </c>
    </row>
    <row r="9" spans="1:7" x14ac:dyDescent="0.25">
      <c r="A9">
        <v>10.199999999999999</v>
      </c>
      <c r="B9" t="s">
        <v>4</v>
      </c>
      <c r="C9" t="s">
        <v>5</v>
      </c>
      <c r="D9" t="s">
        <v>19</v>
      </c>
      <c r="E9">
        <v>3</v>
      </c>
      <c r="F9" t="s">
        <v>8</v>
      </c>
      <c r="G9">
        <v>34</v>
      </c>
    </row>
    <row r="10" spans="1:7" x14ac:dyDescent="0.25">
      <c r="A10">
        <v>10.199999999999999</v>
      </c>
      <c r="B10" t="s">
        <v>4</v>
      </c>
      <c r="C10" t="s">
        <v>5</v>
      </c>
      <c r="D10" t="s">
        <v>20</v>
      </c>
      <c r="E10">
        <v>3</v>
      </c>
      <c r="F10" t="s">
        <v>8</v>
      </c>
      <c r="G10">
        <v>39</v>
      </c>
    </row>
    <row r="11" spans="1:7" x14ac:dyDescent="0.25">
      <c r="A11">
        <v>11.7</v>
      </c>
      <c r="B11" t="s">
        <v>4</v>
      </c>
      <c r="C11" t="s">
        <v>12</v>
      </c>
      <c r="D11" t="s">
        <v>19</v>
      </c>
      <c r="E11">
        <v>3</v>
      </c>
      <c r="F11" t="s">
        <v>8</v>
      </c>
      <c r="G11">
        <v>49</v>
      </c>
    </row>
    <row r="12" spans="1:7" x14ac:dyDescent="0.25">
      <c r="A12">
        <v>10</v>
      </c>
      <c r="B12" t="s">
        <v>4</v>
      </c>
      <c r="C12" t="s">
        <v>5</v>
      </c>
      <c r="D12" t="s">
        <v>19</v>
      </c>
      <c r="E12">
        <v>4</v>
      </c>
      <c r="F12" t="s">
        <v>8</v>
      </c>
      <c r="G12">
        <v>34</v>
      </c>
    </row>
    <row r="13" spans="1:7" x14ac:dyDescent="0.25">
      <c r="A13">
        <v>10</v>
      </c>
      <c r="B13" t="s">
        <v>4</v>
      </c>
      <c r="C13" t="s">
        <v>5</v>
      </c>
      <c r="D13" t="s">
        <v>20</v>
      </c>
      <c r="E13">
        <v>4</v>
      </c>
      <c r="F13" t="s">
        <v>8</v>
      </c>
      <c r="G13">
        <v>39</v>
      </c>
    </row>
    <row r="14" spans="1:7" x14ac:dyDescent="0.25">
      <c r="A14">
        <v>9.1</v>
      </c>
      <c r="B14" t="s">
        <v>4</v>
      </c>
      <c r="C14" t="s">
        <v>10</v>
      </c>
      <c r="D14" t="s">
        <v>20</v>
      </c>
      <c r="E14">
        <v>4</v>
      </c>
      <c r="F14" t="s">
        <v>8</v>
      </c>
      <c r="G14">
        <v>34</v>
      </c>
    </row>
    <row r="15" spans="1:7" x14ac:dyDescent="0.25">
      <c r="A15">
        <v>12</v>
      </c>
      <c r="B15" t="s">
        <v>4</v>
      </c>
      <c r="C15" t="s">
        <v>12</v>
      </c>
      <c r="D15" t="s">
        <v>19</v>
      </c>
      <c r="E15">
        <v>4</v>
      </c>
      <c r="F15" t="s">
        <v>8</v>
      </c>
      <c r="G15">
        <v>49</v>
      </c>
    </row>
    <row r="16" spans="1:7" x14ac:dyDescent="0.25">
      <c r="A16">
        <v>10</v>
      </c>
      <c r="B16" t="s">
        <v>4</v>
      </c>
      <c r="C16" t="s">
        <v>5</v>
      </c>
      <c r="D16" t="s">
        <v>19</v>
      </c>
      <c r="E16">
        <v>5</v>
      </c>
      <c r="F16" t="s">
        <v>8</v>
      </c>
      <c r="G16">
        <v>39</v>
      </c>
    </row>
    <row r="17" spans="1:7" x14ac:dyDescent="0.25">
      <c r="A17">
        <v>10</v>
      </c>
      <c r="B17" t="s">
        <v>4</v>
      </c>
      <c r="C17" t="s">
        <v>5</v>
      </c>
      <c r="D17" t="s">
        <v>20</v>
      </c>
      <c r="E17">
        <v>5</v>
      </c>
      <c r="F17" t="s">
        <v>8</v>
      </c>
      <c r="G17">
        <v>40</v>
      </c>
    </row>
    <row r="18" spans="1:7" x14ac:dyDescent="0.25">
      <c r="A18">
        <v>9.25</v>
      </c>
      <c r="B18" t="s">
        <v>4</v>
      </c>
      <c r="C18" t="s">
        <v>10</v>
      </c>
      <c r="D18" t="s">
        <v>19</v>
      </c>
      <c r="E18">
        <v>5</v>
      </c>
      <c r="F18" t="s">
        <v>8</v>
      </c>
      <c r="G18">
        <v>40</v>
      </c>
    </row>
    <row r="19" spans="1:7" x14ac:dyDescent="0.25">
      <c r="A19">
        <v>12</v>
      </c>
      <c r="B19" t="s">
        <v>4</v>
      </c>
      <c r="C19" t="s">
        <v>12</v>
      </c>
      <c r="D19" t="s">
        <v>19</v>
      </c>
      <c r="E19">
        <v>5</v>
      </c>
      <c r="F19" t="s">
        <v>8</v>
      </c>
      <c r="G19">
        <v>49</v>
      </c>
    </row>
    <row r="20" spans="1:7" x14ac:dyDescent="0.25">
      <c r="A20">
        <v>9</v>
      </c>
      <c r="B20" t="s">
        <v>4</v>
      </c>
      <c r="C20" t="s">
        <v>5</v>
      </c>
      <c r="D20" t="s">
        <v>19</v>
      </c>
      <c r="E20">
        <v>6</v>
      </c>
      <c r="F20" t="s">
        <v>8</v>
      </c>
      <c r="G20">
        <v>40</v>
      </c>
    </row>
    <row r="21" spans="1:7" x14ac:dyDescent="0.25">
      <c r="A21">
        <v>9</v>
      </c>
      <c r="B21" t="s">
        <v>4</v>
      </c>
      <c r="C21" t="s">
        <v>5</v>
      </c>
      <c r="D21" t="s">
        <v>20</v>
      </c>
      <c r="E21">
        <v>6</v>
      </c>
      <c r="F21" t="s">
        <v>8</v>
      </c>
      <c r="G21">
        <v>40</v>
      </c>
    </row>
    <row r="22" spans="1:7" x14ac:dyDescent="0.25">
      <c r="A22">
        <v>12</v>
      </c>
      <c r="B22" t="s">
        <v>4</v>
      </c>
      <c r="C22" t="s">
        <v>12</v>
      </c>
      <c r="D22" t="s">
        <v>19</v>
      </c>
      <c r="E22">
        <v>6</v>
      </c>
      <c r="F22" t="s">
        <v>8</v>
      </c>
      <c r="G22">
        <v>49</v>
      </c>
    </row>
    <row r="23" spans="1:7" x14ac:dyDescent="0.25">
      <c r="A23">
        <v>12</v>
      </c>
      <c r="B23" t="s">
        <v>4</v>
      </c>
      <c r="C23" t="s">
        <v>12</v>
      </c>
      <c r="D23" t="s">
        <v>20</v>
      </c>
      <c r="E23">
        <v>6</v>
      </c>
      <c r="F23" t="s">
        <v>8</v>
      </c>
      <c r="G23">
        <v>52</v>
      </c>
    </row>
    <row r="24" spans="1:7" x14ac:dyDescent="0.25">
      <c r="A24">
        <v>12.2</v>
      </c>
      <c r="B24" t="s">
        <v>4</v>
      </c>
      <c r="C24" t="s">
        <v>12</v>
      </c>
      <c r="D24" t="s">
        <v>19</v>
      </c>
      <c r="E24">
        <v>8.5</v>
      </c>
      <c r="F24" t="s">
        <v>8</v>
      </c>
      <c r="G24">
        <v>63</v>
      </c>
    </row>
    <row r="25" spans="1:7" x14ac:dyDescent="0.25">
      <c r="A25">
        <v>11.4</v>
      </c>
      <c r="B25" t="s">
        <v>4</v>
      </c>
      <c r="C25" t="s">
        <v>12</v>
      </c>
      <c r="D25" t="s">
        <v>19</v>
      </c>
      <c r="E25">
        <v>12.5</v>
      </c>
      <c r="F25" t="s">
        <v>8</v>
      </c>
      <c r="G25">
        <v>63</v>
      </c>
    </row>
    <row r="26" spans="1:7" x14ac:dyDescent="0.25">
      <c r="A26">
        <v>10.3</v>
      </c>
      <c r="B26" t="s">
        <v>17</v>
      </c>
      <c r="C26" t="s">
        <v>22</v>
      </c>
      <c r="D26" t="s">
        <v>19</v>
      </c>
      <c r="E26">
        <v>27.5</v>
      </c>
      <c r="F26" t="s">
        <v>9</v>
      </c>
      <c r="G26">
        <v>100</v>
      </c>
    </row>
    <row r="27" spans="1:7" x14ac:dyDescent="0.25">
      <c r="A27">
        <v>11</v>
      </c>
      <c r="B27" t="s">
        <v>17</v>
      </c>
      <c r="C27" t="s">
        <v>22</v>
      </c>
      <c r="D27" t="s">
        <v>20</v>
      </c>
      <c r="E27">
        <v>27.5</v>
      </c>
      <c r="F27" t="s">
        <v>9</v>
      </c>
      <c r="G27">
        <v>103</v>
      </c>
    </row>
    <row r="28" spans="1:7" x14ac:dyDescent="0.25">
      <c r="A28">
        <v>10.3</v>
      </c>
      <c r="B28" t="s">
        <v>23</v>
      </c>
      <c r="C28" t="s">
        <v>22</v>
      </c>
      <c r="D28" t="s">
        <v>19</v>
      </c>
      <c r="E28">
        <v>30</v>
      </c>
      <c r="F28" t="s">
        <v>9</v>
      </c>
      <c r="G28">
        <v>100</v>
      </c>
    </row>
    <row r="29" spans="1:7" x14ac:dyDescent="0.25">
      <c r="A29">
        <v>10.6</v>
      </c>
      <c r="B29" t="s">
        <v>17</v>
      </c>
      <c r="C29" t="s">
        <v>22</v>
      </c>
      <c r="D29" t="s">
        <v>20</v>
      </c>
      <c r="E29">
        <v>30</v>
      </c>
      <c r="F29" t="s">
        <v>9</v>
      </c>
      <c r="G29">
        <v>103</v>
      </c>
    </row>
    <row r="30" spans="1:7" x14ac:dyDescent="0.25">
      <c r="A30">
        <v>10.3</v>
      </c>
      <c r="B30" t="s">
        <v>17</v>
      </c>
      <c r="C30" t="s">
        <v>22</v>
      </c>
      <c r="D30" t="s">
        <v>21</v>
      </c>
      <c r="E30">
        <v>35</v>
      </c>
      <c r="F30" t="s">
        <v>9</v>
      </c>
      <c r="G30">
        <v>100</v>
      </c>
    </row>
    <row r="31" spans="1:7" x14ac:dyDescent="0.25">
      <c r="A31">
        <v>10.3</v>
      </c>
      <c r="B31" t="s">
        <v>17</v>
      </c>
      <c r="C31" t="s">
        <v>22</v>
      </c>
      <c r="D31" t="s">
        <v>19</v>
      </c>
      <c r="E31">
        <v>35</v>
      </c>
      <c r="F31" t="s">
        <v>9</v>
      </c>
      <c r="G31">
        <v>103</v>
      </c>
    </row>
    <row r="32" spans="1:7" x14ac:dyDescent="0.25">
      <c r="A32">
        <v>10.5</v>
      </c>
      <c r="B32" t="s">
        <v>17</v>
      </c>
      <c r="C32" t="s">
        <v>22</v>
      </c>
      <c r="D32" t="s">
        <v>20</v>
      </c>
      <c r="E32">
        <v>35</v>
      </c>
      <c r="F32" t="s">
        <v>9</v>
      </c>
      <c r="G32">
        <v>103</v>
      </c>
    </row>
    <row r="33" spans="1:7" x14ac:dyDescent="0.25">
      <c r="A33">
        <v>10.3</v>
      </c>
      <c r="B33" t="s">
        <v>17</v>
      </c>
      <c r="C33" t="s">
        <v>22</v>
      </c>
      <c r="D33" t="s">
        <v>19</v>
      </c>
      <c r="E33">
        <v>40</v>
      </c>
      <c r="F33" t="s">
        <v>9</v>
      </c>
      <c r="G33">
        <v>95</v>
      </c>
    </row>
    <row r="34" spans="1:7" x14ac:dyDescent="0.25">
      <c r="A34">
        <v>11</v>
      </c>
      <c r="B34" t="s">
        <v>17</v>
      </c>
      <c r="C34" t="s">
        <v>22</v>
      </c>
      <c r="D34" t="s">
        <v>20</v>
      </c>
      <c r="E34">
        <v>40</v>
      </c>
      <c r="F34" t="s">
        <v>9</v>
      </c>
      <c r="G34">
        <v>97</v>
      </c>
    </row>
    <row r="35" spans="1:7" x14ac:dyDescent="0.25">
      <c r="A35">
        <v>10.3</v>
      </c>
      <c r="B35" t="s">
        <v>17</v>
      </c>
      <c r="C35" t="s">
        <v>22</v>
      </c>
      <c r="D35" t="s">
        <v>21</v>
      </c>
      <c r="E35">
        <v>50</v>
      </c>
      <c r="F35" t="s">
        <v>9</v>
      </c>
      <c r="G35">
        <v>95</v>
      </c>
    </row>
    <row r="36" spans="1:7" x14ac:dyDescent="0.25">
      <c r="A36">
        <v>10.3</v>
      </c>
      <c r="B36" t="s">
        <v>17</v>
      </c>
      <c r="C36" t="s">
        <v>22</v>
      </c>
      <c r="D36" t="s">
        <v>19</v>
      </c>
      <c r="E36">
        <v>50</v>
      </c>
      <c r="F36" t="s">
        <v>9</v>
      </c>
      <c r="G36">
        <v>97</v>
      </c>
    </row>
    <row r="37" spans="1:7" x14ac:dyDescent="0.25">
      <c r="A37">
        <v>10.4</v>
      </c>
      <c r="B37" t="s">
        <v>17</v>
      </c>
      <c r="C37" t="s">
        <v>22</v>
      </c>
      <c r="D37" t="s">
        <v>20</v>
      </c>
      <c r="E37">
        <v>50</v>
      </c>
      <c r="F37" t="s">
        <v>9</v>
      </c>
      <c r="G37">
        <v>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Cost Summary</vt:lpstr>
      <vt:lpstr>Belt Cost</vt:lpstr>
      <vt:lpstr>Belt + RTU 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jtaylor</dc:creator>
  <cp:lastModifiedBy>Akhilesh Endurthy</cp:lastModifiedBy>
  <cp:lastPrinted>2011-12-06T17:43:23Z</cp:lastPrinted>
  <dcterms:created xsi:type="dcterms:W3CDTF">2011-11-30T22:23:55Z</dcterms:created>
  <dcterms:modified xsi:type="dcterms:W3CDTF">2020-11-12T18:14:04Z</dcterms:modified>
</cp:coreProperties>
</file>